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7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<sst xmlns="http://schemas.openxmlformats.org/spreadsheetml/2006/main" count="462" uniqueCount="346">
  <si>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10000 руб.</t>
  </si>
  <si>
    <t>Прайс лист на 20.04.2024 0:00:00</t>
  </si>
  <si>
    <t>Дата заявки</t>
  </si>
  <si>
    <t>Клиент</t>
  </si>
  <si>
    <t>Населенный пункт</t>
  </si>
  <si>
    <t>Телефон</t>
  </si>
  <si>
    <t>Адрес эл.почты</t>
  </si>
  <si>
    <t>Способ получения товара</t>
  </si>
  <si>
    <t>10. Все для рассады</t>
  </si>
  <si>
    <t xml:space="preserve">Скидка постоянного клиента суммируется со скидкой от суммы заказа. Максимально возможная скидка на товары с данного прайса - 12%
</t>
  </si>
  <si>
    <t>Скидка от разовой покупки :
 - от 10000р - &gt; 3%
- от 20000р - &gt; 5%
 - от 50000р - &gt; 7%
 - от 100000р - &gt; 9%</t>
  </si>
  <si>
    <t>Индивидуальные скидки для постоянных клиентов!</t>
  </si>
  <si>
    <t>ИТОГО:</t>
  </si>
  <si>
    <t>Итого кол-во</t>
  </si>
  <si>
    <t>Итого сумма</t>
  </si>
  <si>
    <t>р.</t>
  </si>
  <si>
    <t>№ пп</t>
  </si>
  <si>
    <t>Код</t>
  </si>
  <si>
    <t>Номенклатура</t>
  </si>
  <si>
    <t>Тип пакета</t>
  </si>
  <si>
    <t>Вес</t>
  </si>
  <si>
    <t>Бренд</t>
  </si>
  <si>
    <t>Признаки</t>
  </si>
  <si>
    <t>Цена</t>
  </si>
  <si>
    <t>Заказ</t>
  </si>
  <si>
    <t>Сумма</t>
  </si>
  <si>
    <t>Картинка</t>
  </si>
  <si>
    <t>Штрихкод</t>
  </si>
  <si>
    <t>Хит</t>
  </si>
  <si>
    <t>Нов-ка</t>
  </si>
  <si>
    <t>ВСЕ ДЛЯ РАССАДЫ</t>
  </si>
  <si>
    <t>Горшки, ящики, пакеты для рассады</t>
  </si>
  <si>
    <t>033145</t>
  </si>
  <si>
    <t>Горшок для рассады 11х11х11см, объем 1л, твердый (литой)</t>
  </si>
  <si>
    <t>1л</t>
  </si>
  <si>
    <t>Атрейд</t>
  </si>
  <si>
    <t>4814992001480</t>
  </si>
  <si>
    <t>033136</t>
  </si>
  <si>
    <t>Горшок для рассады 11х11х11см, объем 1л, формованный</t>
  </si>
  <si>
    <t>✔</t>
  </si>
  <si>
    <t>4814992001411</t>
  </si>
  <si>
    <t>033138</t>
  </si>
  <si>
    <t>Горшок для рассады 14х14х14см, объем 2л, формованный</t>
  </si>
  <si>
    <t>2л</t>
  </si>
  <si>
    <t>4814992001428</t>
  </si>
  <si>
    <t>041895</t>
  </si>
  <si>
    <t>Горшок для рассады 15х15х15см, объем 2,5л, формованный</t>
  </si>
  <si>
    <t>2,5л</t>
  </si>
  <si>
    <t>041899</t>
  </si>
  <si>
    <t>Горшок для рассады 23х23х30 см, объем 11л, твердый (литой)</t>
  </si>
  <si>
    <t>11л</t>
  </si>
  <si>
    <t>033137</t>
  </si>
  <si>
    <t xml:space="preserve">Горшок для рассады 7х7х7см, объем 0,2л, формованный </t>
  </si>
  <si>
    <t>4814992001848</t>
  </si>
  <si>
    <t>033135</t>
  </si>
  <si>
    <t>Горшок для рассады d13см, h10,4мм, объем 1л, твердый (литой)</t>
  </si>
  <si>
    <t>4814992001831</t>
  </si>
  <si>
    <t>038703</t>
  </si>
  <si>
    <t>Горшок для рассады d13см, h11,4мм, объем 1л, формованный</t>
  </si>
  <si>
    <t>033152</t>
  </si>
  <si>
    <t>Горшок для рассады d19см, h15см, объем 3л, твердый (литой)</t>
  </si>
  <si>
    <t>4814992001558</t>
  </si>
  <si>
    <t>033163</t>
  </si>
  <si>
    <t>Горшок для рассады высокий 12x12x20см, объем 2л, твердый (литой)</t>
  </si>
  <si>
    <t>4814992001664</t>
  </si>
  <si>
    <t>034251</t>
  </si>
  <si>
    <t>Горшок для рассады высокий d22, h26см, 7л твердый (литой) 100шт/к</t>
  </si>
  <si>
    <t>034258</t>
  </si>
  <si>
    <t>Горшок для рассады Д13М черный 1л 846шт/к</t>
  </si>
  <si>
    <t>1,6л</t>
  </si>
  <si>
    <t>Агроком</t>
  </si>
  <si>
    <t>041818</t>
  </si>
  <si>
    <t>Горшок для рассады квадр 7х7х6,5 v-0,17л STN 7черн.2000шт/к 5Пласт</t>
  </si>
  <si>
    <t>0,17л</t>
  </si>
  <si>
    <t>ПятьПласт</t>
  </si>
  <si>
    <t>035164</t>
  </si>
  <si>
    <t>Горшок для рассады квадр 8*8*7 v-0.28л 1280шт/кор</t>
  </si>
  <si>
    <t>0,28л</t>
  </si>
  <si>
    <t>034257</t>
  </si>
  <si>
    <t>Горшок для рассады КР 13М черный 1,6л 864шт/к</t>
  </si>
  <si>
    <t>034262</t>
  </si>
  <si>
    <t>Горшок для рассады круг 11*9,5  v-0,61 810шт/к</t>
  </si>
  <si>
    <t>0,61л</t>
  </si>
  <si>
    <t>035581</t>
  </si>
  <si>
    <t>Горшок для рассады круг 9*6,8 v-0,27л1400шт/кор</t>
  </si>
  <si>
    <t>035582</t>
  </si>
  <si>
    <t>Горшок для рассады круг 9*8 0,33л 1400шт/кор</t>
  </si>
  <si>
    <t>035583</t>
  </si>
  <si>
    <t>Горшок для рассады круг Д12М,h-105 v-0.8л терракотовый 1050шт/кор</t>
  </si>
  <si>
    <t>0,8л</t>
  </si>
  <si>
    <t>041822</t>
  </si>
  <si>
    <t>Горшок для рассады Роза Р20,D14, 2л белый 200шт/к</t>
  </si>
  <si>
    <t>4627148303051</t>
  </si>
  <si>
    <t>041821</t>
  </si>
  <si>
    <t>Горшок для рассады Роза Р20,D14, 2л желтый 200шт/к</t>
  </si>
  <si>
    <t>4627148303075</t>
  </si>
  <si>
    <t>041820</t>
  </si>
  <si>
    <t>Горшок для рассады Роза Р20,D14, 2л зеленый 200шт/к</t>
  </si>
  <si>
    <t>4627148303037</t>
  </si>
  <si>
    <t>034247</t>
  </si>
  <si>
    <t>Горшок для рассады Роза Р20,D14, 2л розовый 200шт/к</t>
  </si>
  <si>
    <t>4627148302993</t>
  </si>
  <si>
    <t>033157</t>
  </si>
  <si>
    <t>Горшок для рассады Роза Р23,D16, 3л желтый 200шт/к</t>
  </si>
  <si>
    <t>3л</t>
  </si>
  <si>
    <t>4656757801030</t>
  </si>
  <si>
    <t>033127</t>
  </si>
  <si>
    <t>Горшок для рассады Роза Р23,D16, 3л зеленый 200шт/к</t>
  </si>
  <si>
    <t>4656757801054</t>
  </si>
  <si>
    <t>035569</t>
  </si>
  <si>
    <t>Горшок для рассады Роза Р23,D16, 3л красный 200шт/к</t>
  </si>
  <si>
    <t>4656757800996</t>
  </si>
  <si>
    <t>018499</t>
  </si>
  <si>
    <t>Дно парник 3места зеленое</t>
  </si>
  <si>
    <t>041908</t>
  </si>
  <si>
    <t>Кассета Агро для рассады 40 ячеек (53х31см) ПР-А-40/55 АТрейд</t>
  </si>
  <si>
    <t>40ячеек</t>
  </si>
  <si>
    <t>041909</t>
  </si>
  <si>
    <t>Кассета Агро для рассады 54 ячеек (53х31см) ПР-А-54/55 АТрейд</t>
  </si>
  <si>
    <t>54ячеек</t>
  </si>
  <si>
    <t>034275</t>
  </si>
  <si>
    <t>Кассета для рассады 144 ячеек 52*31*4,5 28мл 70шт/кор</t>
  </si>
  <si>
    <t>144 ячеек</t>
  </si>
  <si>
    <t>034276</t>
  </si>
  <si>
    <t>Кассета для рассады 28 квадрат 280мл 80шт/кор</t>
  </si>
  <si>
    <t>28 ячеек квд.</t>
  </si>
  <si>
    <t>034277</t>
  </si>
  <si>
    <t>Кассета для рассады 35 круглые 125мл 70шт/кор</t>
  </si>
  <si>
    <t>35 ячеек круг.</t>
  </si>
  <si>
    <t>041910</t>
  </si>
  <si>
    <t>Кассета для рассады 64 ячеек (410х410х45мм) 0,09л АТрейд</t>
  </si>
  <si>
    <t>64ячеек</t>
  </si>
  <si>
    <t>038321</t>
  </si>
  <si>
    <t>Кашпо d-40см терракот 40л</t>
  </si>
  <si>
    <t>038322</t>
  </si>
  <si>
    <t>Кашпо d-50см терракот 50л</t>
  </si>
  <si>
    <t>033169</t>
  </si>
  <si>
    <t>Кашпо d23см, h14см, объем 3,7л, твердое (литое) белое с усами</t>
  </si>
  <si>
    <t>4814992001886</t>
  </si>
  <si>
    <t>033170</t>
  </si>
  <si>
    <t>Кашпо d23см, h14см, объем 3,7л, твердое (литое) терра с усами</t>
  </si>
  <si>
    <t>4814992001893</t>
  </si>
  <si>
    <t>033173</t>
  </si>
  <si>
    <t>Кашпо d25см, h15см, объем 5л, твердое (литое) белое с усами</t>
  </si>
  <si>
    <t>4814992001923</t>
  </si>
  <si>
    <t>033174</t>
  </si>
  <si>
    <t>Кашпо d25см, h15см, объем 5л, твердое (литое) терра с усами</t>
  </si>
  <si>
    <t>4814992001930</t>
  </si>
  <si>
    <t>034295</t>
  </si>
  <si>
    <t>Мини кассеты для рассады 12 ячеек 60мл 400шт/уп</t>
  </si>
  <si>
    <t>12 ячеек</t>
  </si>
  <si>
    <t>034296</t>
  </si>
  <si>
    <t>Мини кассеты для рассады 4 ячейки 240мл 200шт/уп</t>
  </si>
  <si>
    <t>4 ячейки</t>
  </si>
  <si>
    <t>034301</t>
  </si>
  <si>
    <t>Мини кассеты для рассады 9 ячеек 95мл 200шт/уп</t>
  </si>
  <si>
    <t>9 ячеек</t>
  </si>
  <si>
    <t>034297</t>
  </si>
  <si>
    <t xml:space="preserve">Набор горшков для рассады 6*400мл оникс ING6035ЧР 6шт/уп </t>
  </si>
  <si>
    <t>Пластик Репаблик</t>
  </si>
  <si>
    <t>4690231286302</t>
  </si>
  <si>
    <t>040845</t>
  </si>
  <si>
    <t>Набор д/рассады (10 стак.) 410х170х90мм 11шт/уп М1010</t>
  </si>
  <si>
    <t>Альтернатива</t>
  </si>
  <si>
    <t>4627179705039</t>
  </si>
  <si>
    <t>035572</t>
  </si>
  <si>
    <t>Набор для рассады 0,6л (4гн) 12шт/уп</t>
  </si>
  <si>
    <t>Альт-Пласт</t>
  </si>
  <si>
    <t xml:space="preserve">4612747590551 </t>
  </si>
  <si>
    <t>034306</t>
  </si>
  <si>
    <t>Набор для рассады 0,8л (4гн) 10шт/уп</t>
  </si>
  <si>
    <t xml:space="preserve">4612747590575 </t>
  </si>
  <si>
    <t>034298</t>
  </si>
  <si>
    <t>Набор для рассады Агроном 0,5л (10гн)20шт/уп</t>
  </si>
  <si>
    <t xml:space="preserve">4612747590834 </t>
  </si>
  <si>
    <t>034302</t>
  </si>
  <si>
    <t>Пакет для рассады 1л  (17*23см) 100шт/уп</t>
  </si>
  <si>
    <t>034312</t>
  </si>
  <si>
    <t>Пакет для рассады 2л (23*27см) 100шт/уп</t>
  </si>
  <si>
    <t>038320</t>
  </si>
  <si>
    <t>Пакет для рассады 3л (27х35см) 100шт/уп</t>
  </si>
  <si>
    <t>034308</t>
  </si>
  <si>
    <t>Пакет для рассады 5л (33х40) 100шт/уп</t>
  </si>
  <si>
    <t>5л</t>
  </si>
  <si>
    <t>041912</t>
  </si>
  <si>
    <t>Поддон для кассет (стандарт) 530х315х30мм АТрейд</t>
  </si>
  <si>
    <t>035368</t>
  </si>
  <si>
    <t>Поддон для кассет большой (глубокий) дл.60мм шир.40мм. выс 6,0мм 50шт/кор</t>
  </si>
  <si>
    <t>035714</t>
  </si>
  <si>
    <t>Поддон для кассет маленький дл.52мм шир.31мм. выс 3,5мм 80шт/кор</t>
  </si>
  <si>
    <t>041819</t>
  </si>
  <si>
    <t>Поддон для кассет черный FT-3/6*5,5 разм.41х18х4,5см 100шт/к 5Пласт</t>
  </si>
  <si>
    <t>1шт 41х18х4,5см</t>
  </si>
  <si>
    <t>041975</t>
  </si>
  <si>
    <t>Рассадник на 10 стаканч.Дом и Дача ассортимент Ради</t>
  </si>
  <si>
    <t>Радиан</t>
  </si>
  <si>
    <t>4607168318181</t>
  </si>
  <si>
    <t>035733</t>
  </si>
  <si>
    <t>Рассадник на 10 стаканчиков черный (450*190*110)*400мл</t>
  </si>
  <si>
    <t>4607168310482</t>
  </si>
  <si>
    <t>037500</t>
  </si>
  <si>
    <t>Рассадник на 10*460мл стаканчиков (450*190*110)цветной (в ассортименте)</t>
  </si>
  <si>
    <t>4607168310475</t>
  </si>
  <si>
    <t>037497</t>
  </si>
  <si>
    <t>Рассадник на 6 стаканчиков "Дом и Дача"  (в ассортименте)</t>
  </si>
  <si>
    <t>4607168314701</t>
  </si>
  <si>
    <t>034317</t>
  </si>
  <si>
    <t>Рассадник на 8 стаканч.Дом и Дача ассортимент Ради</t>
  </si>
  <si>
    <t>4607168314695</t>
  </si>
  <si>
    <t>034319</t>
  </si>
  <si>
    <t>Стаканчик для рассады 250мл с вкладышем 100шт/уп Ради</t>
  </si>
  <si>
    <t>250мл</t>
  </si>
  <si>
    <t>4607168314671</t>
  </si>
  <si>
    <t>034320</t>
  </si>
  <si>
    <t>Стаканчик для рассады 460мл с выдвижным дном 100шт Радиан</t>
  </si>
  <si>
    <t>460мл</t>
  </si>
  <si>
    <t>4607168316989</t>
  </si>
  <si>
    <t>033124</t>
  </si>
  <si>
    <t>Усы для кашпо 48см терракотовые Атрейд</t>
  </si>
  <si>
    <t>4814992001350</t>
  </si>
  <si>
    <t>034322</t>
  </si>
  <si>
    <t>Ящик для рассады Дом и Дача (470*166*82) 10шт/уп Радиан</t>
  </si>
  <si>
    <t>4607168314756</t>
  </si>
  <si>
    <t>022401</t>
  </si>
  <si>
    <t>Ящик для цветов 450*190*90 М цветной (в ассортименте)</t>
  </si>
  <si>
    <t>4607168310772</t>
  </si>
  <si>
    <t>037915</t>
  </si>
  <si>
    <t>Ящик рассадный Protex "Макси" цв. терракотовый, без ячеек</t>
  </si>
  <si>
    <t>ПРОТЭКС</t>
  </si>
  <si>
    <t>4607148790815</t>
  </si>
  <si>
    <t>037919</t>
  </si>
  <si>
    <t>Ящик рассадный Protex "Профи 10" цв. черный</t>
  </si>
  <si>
    <t>4607148790785</t>
  </si>
  <si>
    <t>037920</t>
  </si>
  <si>
    <t>Ящик рассадный Protex "Профи 21" цв. черный</t>
  </si>
  <si>
    <t>4607148790792</t>
  </si>
  <si>
    <t>037918</t>
  </si>
  <si>
    <t>Ящик рассадный Protex "Профи" цв. терракотовый, без ячеек</t>
  </si>
  <si>
    <t>4607148790808</t>
  </si>
  <si>
    <t>Джиффи, торф прессованный</t>
  </si>
  <si>
    <t>036883</t>
  </si>
  <si>
    <t>Джиффи (24мм) 1кор/2000 шт</t>
  </si>
  <si>
    <t>24мм</t>
  </si>
  <si>
    <t>Джиффи</t>
  </si>
  <si>
    <t>036884</t>
  </si>
  <si>
    <t>Джиффи (33мм) 1кор/2000 шт</t>
  </si>
  <si>
    <t>33мм</t>
  </si>
  <si>
    <t>036885</t>
  </si>
  <si>
    <t>Джиффи (36мм) 1кор/1000 шт</t>
  </si>
  <si>
    <t>036886</t>
  </si>
  <si>
    <t>Джиффи (41мм) 1кор/1000 шт</t>
  </si>
  <si>
    <t>41мм</t>
  </si>
  <si>
    <t>036887</t>
  </si>
  <si>
    <t>Джиффи (44мм) 1кор/1000 шт</t>
  </si>
  <si>
    <t>44мм</t>
  </si>
  <si>
    <t>036888</t>
  </si>
  <si>
    <t>Джиффи кокос (50мм) 1кор/560 шт</t>
  </si>
  <si>
    <t>36мм*100мм</t>
  </si>
  <si>
    <t>025781</t>
  </si>
  <si>
    <t>Кокосовые ЧИПСЫ Орехнин-3 70л 9мм(72350) 5шт/уп</t>
  </si>
  <si>
    <t>70л</t>
  </si>
  <si>
    <t>Орехнин</t>
  </si>
  <si>
    <t>4894179723503</t>
  </si>
  <si>
    <t>036898</t>
  </si>
  <si>
    <t>Кокосовый субстракт Орехнин 25л (72140) 8шт/кор</t>
  </si>
  <si>
    <t>25л</t>
  </si>
  <si>
    <t>4894179721400</t>
  </si>
  <si>
    <t>036899</t>
  </si>
  <si>
    <t>Кокосовый субстракт Орехнин 4л (72120) 40шт/кор</t>
  </si>
  <si>
    <t>4л</t>
  </si>
  <si>
    <t>4894179721202</t>
  </si>
  <si>
    <t>036903</t>
  </si>
  <si>
    <t>Кокосовый субстракт Орехнин 9л (72130) 24шт/кор</t>
  </si>
  <si>
    <t>9л</t>
  </si>
  <si>
    <t>4894179721301</t>
  </si>
  <si>
    <t>033697</t>
  </si>
  <si>
    <t>Мульчиграм 20х150см  (71100)</t>
  </si>
  <si>
    <t>20х150см</t>
  </si>
  <si>
    <t>4894179711005</t>
  </si>
  <si>
    <t>033700</t>
  </si>
  <si>
    <t>Мульчиграм 75х3м  (71110)</t>
  </si>
  <si>
    <t>75х3м</t>
  </si>
  <si>
    <t>4894179711104</t>
  </si>
  <si>
    <t>033701</t>
  </si>
  <si>
    <t>Приствольный круг Мульчиграм 30см (71130) 5шт/уп</t>
  </si>
  <si>
    <t>30см</t>
  </si>
  <si>
    <t>033702</t>
  </si>
  <si>
    <t>Приствольный круг Мульчиграм 40см (71140) 5шт/уп</t>
  </si>
  <si>
    <t>40см</t>
  </si>
  <si>
    <t>036908</t>
  </si>
  <si>
    <t>Приствольный круг Мульчиграм 60см (71160) 5шт/уп</t>
  </si>
  <si>
    <t>60см</t>
  </si>
  <si>
    <t>036920</t>
  </si>
  <si>
    <t>Торфолин А (торфобрикет) 16шт/уп</t>
  </si>
  <si>
    <t>Брикет</t>
  </si>
  <si>
    <t>650г</t>
  </si>
  <si>
    <t>Торф прессованный</t>
  </si>
  <si>
    <t>4607100670018</t>
  </si>
  <si>
    <t>036921</t>
  </si>
  <si>
    <t>Торфолин А таблетка 6шт брикет 0,6л 16шт/уп</t>
  </si>
  <si>
    <t>0,6л</t>
  </si>
  <si>
    <t>4607100670155</t>
  </si>
  <si>
    <t>036923</t>
  </si>
  <si>
    <t>Торфяная таблетка ELLEPRESS (42мм) 1кор/920 шт</t>
  </si>
  <si>
    <t>042003</t>
  </si>
  <si>
    <t>Торфяной горшочек 110*100 (пак 150шт)</t>
  </si>
  <si>
    <t>042004</t>
  </si>
  <si>
    <t>Торфяной горшочек 60*60 (пак 400шт)</t>
  </si>
  <si>
    <t>036928</t>
  </si>
  <si>
    <t>Торфяной горшочек 80*80 (пак 220шт)</t>
  </si>
  <si>
    <t>036929</t>
  </si>
  <si>
    <t>Фиалка 0,75кг (торфобрикет) 30шт/уп</t>
  </si>
  <si>
    <t>750г</t>
  </si>
  <si>
    <t>4607100670049</t>
  </si>
  <si>
    <t>036930</t>
  </si>
  <si>
    <t>Фиалка 1,4 кг (торфобрикет) 15шт/уп</t>
  </si>
  <si>
    <t>1,4кг</t>
  </si>
  <si>
    <t>4607100670032</t>
  </si>
  <si>
    <t>Мини-парники</t>
  </si>
  <si>
    <t>041915</t>
  </si>
  <si>
    <t>Мини-теплица 33 диаметр 12 ячеек (малая) кор/60 шт</t>
  </si>
  <si>
    <t>1шт</t>
  </si>
  <si>
    <t>4620760760370</t>
  </si>
  <si>
    <t>034311</t>
  </si>
  <si>
    <t>Парник на подоконник 1 место 1100шт/кор</t>
  </si>
  <si>
    <t>034310</t>
  </si>
  <si>
    <t>Парник на подоконник 2 места 570шт/кор</t>
  </si>
  <si>
    <t>034313</t>
  </si>
  <si>
    <t>Парник на подоконник 3 места 300шт/кор</t>
  </si>
  <si>
    <t>034314</t>
  </si>
  <si>
    <t>Парник под торфяные таблетки 14 мест 100шт/кор</t>
  </si>
  <si>
    <t>034315</t>
  </si>
  <si>
    <t>Парник под торфяные таблетки 28мест 50шт/кор</t>
  </si>
  <si>
    <t>Фитолампы</t>
  </si>
  <si>
    <t>042266</t>
  </si>
  <si>
    <t>Светильник светод д/раст 10W ULI-P12-10W/SPSB 550мм 00007512</t>
  </si>
  <si>
    <t>550мм</t>
  </si>
  <si>
    <t>Uniel</t>
  </si>
  <si>
    <t>4690485138075</t>
  </si>
  <si>
    <t>034482</t>
  </si>
  <si>
    <t>Светильник светод д/раст 10W ULI-P20-10W/SPSB 550мм 00002991</t>
  </si>
  <si>
    <t>4690485098201</t>
  </si>
  <si>
    <t>035760</t>
  </si>
  <si>
    <t>Светильник светод д/раст 18W ULI-P20-18W/SPSB 550мм 0002992</t>
  </si>
  <si>
    <t>4690485098225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</si>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</sst>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#,##0"/>
    <numFmt numFmtId="168" formatCode="#,##0.00"/>
  </numFmts>
  <fonts count="16">
    <font>
      <sz val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indexed="38"/>
      <name val="Arial"/>
      <family val="2"/>
    </font>
    <font>
      <b/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2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54"/>
      <name val="Arial"/>
      <family val="2"/>
    </font>
    <font>
      <u val="single"/>
      <sz val="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1" xfId="0" applyNumberFormat="1" applyFont="1" applyBorder="1" applyAlignment="1">
      <alignment vertical="top"/>
    </xf>
    <xf numFmtId="164" fontId="0" fillId="0" borderId="2" xfId="0" applyNumberFormat="1" applyFont="1" applyBorder="1" applyAlignment="1">
      <alignment vertical="top"/>
    </xf>
    <xf numFmtId="164" fontId="0" fillId="0" borderId="3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justify" vertical="center"/>
    </xf>
    <xf numFmtId="164" fontId="0" fillId="0" borderId="2" xfId="0" applyNumberFormat="1" applyFont="1" applyBorder="1" applyAlignment="1">
      <alignment horizontal="justify" vertical="center"/>
    </xf>
    <xf numFmtId="164" fontId="0" fillId="0" borderId="3" xfId="0" applyNumberFormat="1" applyFont="1" applyBorder="1" applyAlignment="1">
      <alignment horizontal="justify" vertical="center"/>
    </xf>
    <xf numFmtId="164" fontId="1" fillId="0" borderId="4" xfId="0" applyNumberFormat="1" applyFont="1" applyBorder="1" applyAlignment="1">
      <alignment horizontal="justify" vertical="center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right" vertical="top"/>
    </xf>
    <xf numFmtId="164" fontId="6" fillId="0" borderId="5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justify"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164" fontId="10" fillId="0" borderId="5" xfId="0" applyNumberFormat="1" applyFont="1" applyBorder="1" applyAlignment="1">
      <alignment horizontal="left" vertical="top"/>
    </xf>
    <xf numFmtId="164" fontId="11" fillId="0" borderId="5" xfId="0" applyNumberFormat="1" applyFont="1" applyBorder="1" applyAlignment="1">
      <alignment vertical="top"/>
    </xf>
    <xf numFmtId="164" fontId="12" fillId="0" borderId="4" xfId="0" applyNumberFormat="1" applyFont="1" applyBorder="1" applyAlignment="1">
      <alignment horizontal="center" vertical="top" wrapText="1"/>
    </xf>
    <xf numFmtId="164" fontId="13" fillId="2" borderId="4" xfId="0" applyNumberFormat="1" applyFont="1" applyFill="1" applyBorder="1" applyAlignment="1">
      <alignment vertical="top" wrapText="1" indent="2"/>
    </xf>
    <xf numFmtId="164" fontId="13" fillId="2" borderId="4" xfId="0" applyNumberFormat="1" applyFont="1" applyFill="1" applyBorder="1" applyAlignment="1">
      <alignment vertical="top" wrapText="1" indent="4"/>
    </xf>
    <xf numFmtId="165" fontId="0" fillId="3" borderId="4" xfId="0" applyNumberFormat="1" applyFont="1" applyFill="1" applyBorder="1" applyAlignment="1">
      <alignment horizontal="right" vertical="top" wrapText="1" indent="6"/>
    </xf>
    <xf numFmtId="164" fontId="0" fillId="3" borderId="4" xfId="0" applyNumberFormat="1" applyFont="1" applyFill="1" applyBorder="1" applyAlignment="1">
      <alignment horizontal="center" vertical="top" wrapText="1"/>
    </xf>
    <xf numFmtId="164" fontId="0" fillId="3" borderId="4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164" fontId="0" fillId="3" borderId="3" xfId="0" applyNumberFormat="1" applyFont="1" applyFill="1" applyBorder="1" applyAlignment="1">
      <alignment vertical="top" wrapText="1"/>
    </xf>
    <xf numFmtId="166" fontId="0" fillId="3" borderId="4" xfId="0" applyNumberFormat="1" applyFont="1" applyFill="1" applyBorder="1" applyAlignment="1">
      <alignment horizontal="right" vertical="top" wrapText="1"/>
    </xf>
    <xf numFmtId="165" fontId="0" fillId="3" borderId="4" xfId="0" applyNumberFormat="1" applyFont="1" applyFill="1" applyBorder="1" applyAlignment="1">
      <alignment horizontal="right" vertical="top" wrapText="1"/>
    </xf>
    <xf numFmtId="164" fontId="14" fillId="3" borderId="4" xfId="0" applyNumberFormat="1" applyFont="1" applyFill="1" applyBorder="1" applyAlignment="1">
      <alignment horizontal="right" vertical="top" wrapText="1"/>
    </xf>
    <xf numFmtId="164" fontId="14" fillId="3" borderId="4" xfId="0" applyNumberFormat="1" applyFont="1" applyFill="1" applyBorder="1" applyAlignment="1">
      <alignment horizontal="right" vertical="top"/>
    </xf>
    <xf numFmtId="164" fontId="15" fillId="3" borderId="4" xfId="0" applyNumberFormat="1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horizontal="right" vertical="top" wrapText="1" indent="6"/>
    </xf>
    <xf numFmtId="164" fontId="0" fillId="0" borderId="4" xfId="0" applyNumberFormat="1" applyFont="1" applyBorder="1" applyAlignment="1">
      <alignment horizontal="center"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right" vertical="top" wrapText="1"/>
    </xf>
    <xf numFmtId="167" fontId="0" fillId="0" borderId="4" xfId="0" applyNumberFormat="1" applyFont="1" applyBorder="1" applyAlignment="1">
      <alignment horizontal="right" vertical="top" wrapText="1"/>
    </xf>
    <xf numFmtId="164" fontId="14" fillId="0" borderId="4" xfId="0" applyNumberFormat="1" applyFont="1" applyBorder="1" applyAlignment="1">
      <alignment horizontal="right" vertical="top" wrapText="1"/>
    </xf>
    <xf numFmtId="164" fontId="14" fillId="0" borderId="4" xfId="0" applyNumberFormat="1" applyFont="1" applyBorder="1" applyAlignment="1">
      <alignment horizontal="right" vertical="top"/>
    </xf>
    <xf numFmtId="164" fontId="15" fillId="0" borderId="4" xfId="0" applyNumberFormat="1" applyFont="1" applyBorder="1" applyAlignment="1">
      <alignment horizontal="center" vertical="top"/>
    </xf>
    <xf numFmtId="167" fontId="0" fillId="3" borderId="4" xfId="0" applyNumberFormat="1" applyFont="1" applyFill="1" applyBorder="1" applyAlignment="1">
      <alignment horizontal="right" vertical="top" wrapText="1"/>
    </xf>
    <xf numFmtId="165" fontId="0" fillId="0" borderId="4" xfId="0" applyNumberFormat="1" applyFont="1" applyBorder="1" applyAlignment="1">
      <alignment horizontal="right" vertical="top" wrapText="1"/>
    </xf>
    <xf numFmtId="168" fontId="0" fillId="3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2623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646"/>
      <rgbColor rgb="000000FF"/>
      <rgbColor rgb="0000CCFF"/>
      <rgbColor rgb="00CCFFFF"/>
      <rgbColor rgb="0098FB98"/>
      <rgbColor rgb="00FFFF99"/>
      <rgbColor rgb="0099CCFF"/>
      <rgbColor rgb="00FF99CC"/>
      <rgbColor rgb="00CC99FF"/>
      <rgbColor rgb="00FFCC99"/>
      <rgbColor rgb="007B68EE"/>
      <rgbColor rgb="0033CCCC"/>
      <rgbColor rgb="0099CC00"/>
      <rgbColor rgb="00FFCC00"/>
      <rgbColor rgb="00FF9900"/>
      <rgbColor rgb="00FF6600"/>
      <rgbColor rgb="00536AC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161925</xdr:rowOff>
    </xdr:from>
    <xdr:to>
      <xdr:col>3</xdr:col>
      <xdr:colOff>1638300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9650"/>
          <a:ext cx="29622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workbookViewId="0" topLeftCell="A133">
      <selection activeCell="T139" sqref="T32:T139"/>
    </sheetView>
  </sheetViews>
  <sheetFormatPr defaultColWidth="10.66015625" defaultRowHeight="11.25" outlineLevelRow="3"/>
  <cols>
    <col min="1" max="1" width="10.5" style="0" customWidth="1"/>
    <col min="2" max="2" width="3.5" style="0" customWidth="1"/>
    <col min="3" max="3" width="9.33203125" style="0" customWidth="1"/>
    <col min="4" max="4" width="29" style="0" customWidth="1"/>
    <col min="5" max="8" width="10.5" style="0" customWidth="1"/>
    <col min="9" max="9" width="3.66015625" style="0" customWidth="1"/>
    <col min="10" max="10" width="6.83203125" style="0" customWidth="1"/>
    <col min="11" max="11" width="0.1640625" style="0" customWidth="1"/>
    <col min="12" max="12" width="7" style="0" customWidth="1"/>
    <col min="13" max="13" width="8.83203125" style="0" customWidth="1"/>
    <col min="14" max="14" width="1.66796875" style="0" customWidth="1"/>
    <col min="15" max="15" width="11.83203125" style="0" customWidth="1"/>
    <col min="16" max="16" width="6.5" style="0" customWidth="1"/>
    <col min="17" max="17" width="10" style="0" customWidth="1"/>
    <col min="18" max="18" width="5" style="0" customWidth="1"/>
    <col min="19" max="19" width="6.66015625" style="0" customWidth="1"/>
    <col min="20" max="20" width="0" style="0" hidden="1" customWidth="1"/>
    <col min="21" max="21" width="13.33203125" style="0" customWidth="1"/>
    <col min="22" max="22" width="12.33203125" style="0" customWidth="1"/>
    <col min="23" max="23" width="9.33203125" style="0" customWidth="1"/>
    <col min="24" max="24" width="18.66015625" style="0" customWidth="1"/>
  </cols>
  <sheetData>
    <row r="1" spans="1:18" ht="11.25" customHeight="1">
      <c r="A1" s="1"/>
      <c r="B1" s="2"/>
      <c r="C1" s="2"/>
      <c r="D1" s="3"/>
      <c r="E1" s="1"/>
      <c r="F1" s="2"/>
      <c r="G1" s="2"/>
      <c r="H1" s="2"/>
      <c r="I1" s="2"/>
      <c r="J1" s="2"/>
      <c r="K1" s="2"/>
      <c r="L1" s="2"/>
      <c r="M1" s="3"/>
      <c r="N1" s="1"/>
      <c r="O1" s="2"/>
      <c r="P1" s="2"/>
      <c r="Q1" s="2"/>
      <c r="R1" s="3"/>
    </row>
    <row r="2" spans="1:18" ht="24" customHeight="1">
      <c r="A2" s="4"/>
      <c r="B2" s="5"/>
      <c r="C2" s="5"/>
      <c r="D2" s="6"/>
      <c r="E2" s="7"/>
      <c r="F2" s="8"/>
      <c r="G2" s="8"/>
      <c r="H2" s="8"/>
      <c r="I2" s="8"/>
      <c r="J2" s="8"/>
      <c r="K2" s="8"/>
      <c r="L2" s="8"/>
      <c r="M2" s="9"/>
      <c r="N2" s="7"/>
      <c r="O2" s="8"/>
      <c r="P2" s="8"/>
      <c r="Q2" s="8"/>
      <c r="R2" s="9"/>
    </row>
    <row r="3" spans="1:18" ht="31.5" customHeight="1">
      <c r="A3" s="10"/>
      <c r="B3" s="10"/>
      <c r="C3" s="10"/>
      <c r="D3" s="10"/>
      <c r="E3" s="11" t="s">
        <v>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31.5" customHeight="1">
      <c r="A4" s="10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31.5" customHeight="1">
      <c r="A5" s="10"/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31.5" customHeight="1">
      <c r="A6" s="10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1.5" customHeight="1">
      <c r="A7" s="10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31.5" customHeight="1">
      <c r="A8" s="10"/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 customHeight="1">
      <c r="A9" s="12"/>
      <c r="B9" s="13"/>
      <c r="C9" s="13"/>
      <c r="D9" s="14"/>
      <c r="E9" s="1"/>
      <c r="F9" s="2"/>
      <c r="G9" s="2"/>
      <c r="H9" s="2"/>
      <c r="I9" s="2"/>
      <c r="J9" s="2"/>
      <c r="K9" s="2"/>
      <c r="L9" s="2"/>
      <c r="M9" s="3"/>
      <c r="N9" s="1"/>
      <c r="O9" s="2"/>
      <c r="P9" s="2"/>
      <c r="Q9" s="2"/>
      <c r="R9" s="3"/>
    </row>
    <row r="10" spans="1:18" ht="18.75" customHeight="1">
      <c r="A10" s="15" t="s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1.25" customHeight="1">
      <c r="A11" s="1"/>
      <c r="B11" s="2"/>
      <c r="C11" s="2"/>
      <c r="D11" s="3"/>
      <c r="E11" s="1"/>
      <c r="F11" s="2"/>
      <c r="G11" s="2"/>
      <c r="H11" s="2"/>
      <c r="I11" s="2"/>
      <c r="J11" s="2"/>
      <c r="K11" s="2"/>
      <c r="L11" s="2"/>
      <c r="M11" s="3"/>
      <c r="N11" s="1"/>
      <c r="O11" s="2"/>
      <c r="P11" s="2"/>
      <c r="Q11" s="2"/>
      <c r="R11" s="3"/>
    </row>
    <row r="12" ht="9.75" customHeight="1"/>
    <row r="13" spans="1:14" ht="15.75" customHeight="1">
      <c r="A13" s="16" t="s">
        <v>2</v>
      </c>
      <c r="B13" s="16"/>
      <c r="C13" s="16"/>
      <c r="D13" s="16"/>
      <c r="E13" s="1"/>
      <c r="F13" s="2"/>
      <c r="G13" s="2"/>
      <c r="H13" s="2"/>
      <c r="I13" s="2"/>
      <c r="J13" s="2"/>
      <c r="K13" s="2"/>
      <c r="L13" s="2"/>
      <c r="M13" s="2"/>
      <c r="N13" s="3"/>
    </row>
    <row r="14" spans="1:14" ht="15.75" customHeight="1">
      <c r="A14" s="16" t="s">
        <v>3</v>
      </c>
      <c r="B14" s="16"/>
      <c r="C14" s="16"/>
      <c r="D14" s="16"/>
      <c r="E14" s="1"/>
      <c r="F14" s="2"/>
      <c r="G14" s="2"/>
      <c r="H14" s="2"/>
      <c r="I14" s="2"/>
      <c r="J14" s="2"/>
      <c r="K14" s="2"/>
      <c r="L14" s="2"/>
      <c r="M14" s="2"/>
      <c r="N14" s="3"/>
    </row>
    <row r="15" spans="1:14" ht="15.75" customHeight="1">
      <c r="A15" s="16" t="s">
        <v>4</v>
      </c>
      <c r="B15" s="16"/>
      <c r="C15" s="16"/>
      <c r="D15" s="16"/>
      <c r="E15" s="1"/>
      <c r="F15" s="2"/>
      <c r="G15" s="2"/>
      <c r="H15" s="2"/>
      <c r="I15" s="2"/>
      <c r="J15" s="2"/>
      <c r="K15" s="2"/>
      <c r="L15" s="2"/>
      <c r="M15" s="2"/>
      <c r="N15" s="3"/>
    </row>
    <row r="16" spans="1:14" ht="15.75" customHeight="1">
      <c r="A16" s="16" t="s">
        <v>5</v>
      </c>
      <c r="B16" s="16"/>
      <c r="C16" s="16"/>
      <c r="D16" s="16"/>
      <c r="E16" s="1"/>
      <c r="F16" s="2"/>
      <c r="G16" s="2"/>
      <c r="H16" s="2"/>
      <c r="I16" s="2"/>
      <c r="J16" s="2"/>
      <c r="K16" s="2"/>
      <c r="L16" s="2"/>
      <c r="M16" s="2"/>
      <c r="N16" s="3"/>
    </row>
    <row r="17" spans="1:14" ht="15.75" customHeight="1">
      <c r="A17" s="16" t="s">
        <v>6</v>
      </c>
      <c r="B17" s="16"/>
      <c r="C17" s="16"/>
      <c r="D17" s="16"/>
      <c r="E17" s="1"/>
      <c r="F17" s="2"/>
      <c r="G17" s="2"/>
      <c r="H17" s="2"/>
      <c r="I17" s="2"/>
      <c r="J17" s="2"/>
      <c r="K17" s="2"/>
      <c r="L17" s="2"/>
      <c r="M17" s="2"/>
      <c r="N17" s="3"/>
    </row>
    <row r="18" spans="1:14" ht="15.75" customHeight="1">
      <c r="A18" s="16" t="s">
        <v>7</v>
      </c>
      <c r="B18" s="16"/>
      <c r="C18" s="16"/>
      <c r="D18" s="16"/>
      <c r="E18" s="1"/>
      <c r="F18" s="2"/>
      <c r="G18" s="2"/>
      <c r="H18" s="2"/>
      <c r="I18" s="2"/>
      <c r="J18" s="2"/>
      <c r="K18" s="2"/>
      <c r="L18" s="2"/>
      <c r="M18" s="2"/>
      <c r="N18" s="3"/>
    </row>
    <row r="19" spans="1:14" ht="11.25" customHeight="1">
      <c r="A19" s="1"/>
      <c r="B19" s="2"/>
      <c r="C19" s="2"/>
      <c r="D19" s="3"/>
      <c r="E19" s="1"/>
      <c r="F19" s="2"/>
      <c r="G19" s="2"/>
      <c r="H19" s="2"/>
      <c r="I19" s="2"/>
      <c r="J19" s="2"/>
      <c r="K19" s="2"/>
      <c r="L19" s="2"/>
      <c r="M19" s="2"/>
      <c r="N19" s="3"/>
    </row>
    <row r="20" ht="9.75" customHeight="1"/>
    <row r="21" spans="1:10" ht="32.25" customHeight="1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8" ht="11.25" customHeight="1" outlineLevel="1">
      <c r="A22" s="18" t="s">
        <v>9</v>
      </c>
      <c r="B22" s="18"/>
      <c r="C22" s="18"/>
      <c r="D22" s="18"/>
      <c r="E22" s="18" t="s">
        <v>10</v>
      </c>
      <c r="F22" s="18"/>
      <c r="G22" s="18"/>
      <c r="H22" s="18"/>
      <c r="I22" s="18"/>
      <c r="J22" s="18"/>
      <c r="K22" s="18"/>
      <c r="L22" s="18"/>
      <c r="M22" s="18"/>
      <c r="N22" s="19" t="s">
        <v>11</v>
      </c>
      <c r="O22" s="19"/>
      <c r="P22" s="19"/>
      <c r="Q22" s="19"/>
      <c r="R22" s="19"/>
    </row>
    <row r="23" spans="1:18" ht="11.25" customHeight="1" outlineLevel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19"/>
      <c r="R23" s="19"/>
    </row>
    <row r="24" spans="1:18" ht="11.25" customHeight="1" outlineLevel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9"/>
      <c r="P24" s="19"/>
      <c r="Q24" s="19"/>
      <c r="R24" s="19"/>
    </row>
    <row r="25" spans="1:18" ht="11.25" customHeight="1" outlineLevel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9"/>
      <c r="P25" s="19"/>
      <c r="Q25" s="19"/>
      <c r="R25" s="19"/>
    </row>
    <row r="26" spans="1:18" ht="11.25" customHeight="1" outlineLevel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9"/>
      <c r="P26" s="19"/>
      <c r="Q26" s="19"/>
      <c r="R26" s="19"/>
    </row>
    <row r="27" spans="1:18" ht="11.25" customHeight="1" outlineLevel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9"/>
      <c r="P27" s="19"/>
      <c r="Q27" s="19"/>
      <c r="R27" s="19"/>
    </row>
    <row r="28" spans="1:18" ht="11.25" customHeight="1" outlineLevel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9"/>
      <c r="P28" s="19"/>
      <c r="Q28" s="19"/>
      <c r="R28" s="19"/>
    </row>
    <row r="29" ht="9.75" customHeight="1" outlineLevel="1"/>
    <row r="30" spans="1:24" ht="12.75" customHeight="1" outlineLevel="1">
      <c r="A30" s="20" t="s">
        <v>12</v>
      </c>
      <c r="B30" s="20"/>
      <c r="C30" s="21"/>
      <c r="D30" s="22"/>
      <c r="E30" s="23"/>
      <c r="F30" s="23"/>
      <c r="G30" s="23"/>
      <c r="H30" s="23"/>
      <c r="I30" s="24"/>
      <c r="J30" s="22"/>
      <c r="K30" s="24"/>
      <c r="L30" s="21"/>
      <c r="M30" s="22"/>
      <c r="N30" s="23"/>
      <c r="O30" s="24"/>
      <c r="P30" s="21"/>
      <c r="Q30" s="21"/>
      <c r="R30" s="22"/>
      <c r="S30" s="24"/>
      <c r="T30" s="21"/>
      <c r="U30" s="25" t="s">
        <v>13</v>
      </c>
      <c r="V30" s="25" t="s">
        <v>14</v>
      </c>
      <c r="W30" s="21"/>
      <c r="X30" s="21"/>
    </row>
    <row r="31" spans="1:24" ht="12.75" customHeight="1" outlineLevel="1">
      <c r="A31" s="22"/>
      <c r="B31" s="24"/>
      <c r="C31" s="21"/>
      <c r="D31" s="22"/>
      <c r="E31" s="23"/>
      <c r="F31" s="23"/>
      <c r="G31" s="23"/>
      <c r="H31" s="23"/>
      <c r="I31" s="24"/>
      <c r="J31" s="22"/>
      <c r="K31" s="24"/>
      <c r="L31" s="21"/>
      <c r="M31" s="22"/>
      <c r="N31" s="23"/>
      <c r="O31" s="24"/>
      <c r="P31" s="21"/>
      <c r="Q31" s="21"/>
      <c r="R31" s="22"/>
      <c r="S31" s="24"/>
      <c r="T31" s="21"/>
      <c r="U31" s="26">
        <f>SUM(U35:U139)</f>
        <v>0</v>
      </c>
      <c r="V31" s="26">
        <f>SUM(V35:V139)</f>
        <v>0</v>
      </c>
      <c r="W31" s="21" t="s">
        <v>15</v>
      </c>
      <c r="X31" s="21"/>
    </row>
    <row r="32" spans="1:24" ht="18" customHeight="1" outlineLevel="1">
      <c r="A32" s="27" t="s">
        <v>16</v>
      </c>
      <c r="B32" s="27"/>
      <c r="C32" s="27" t="s">
        <v>17</v>
      </c>
      <c r="D32" s="27" t="s">
        <v>18</v>
      </c>
      <c r="E32" s="27"/>
      <c r="F32" s="27"/>
      <c r="G32" s="27"/>
      <c r="H32" s="27"/>
      <c r="I32" s="27"/>
      <c r="J32" s="27" t="s">
        <v>19</v>
      </c>
      <c r="K32" s="27"/>
      <c r="L32" s="27" t="s">
        <v>20</v>
      </c>
      <c r="M32" s="27" t="s">
        <v>21</v>
      </c>
      <c r="N32" s="27"/>
      <c r="O32" s="27"/>
      <c r="P32" s="27" t="s">
        <v>22</v>
      </c>
      <c r="Q32" s="27"/>
      <c r="R32" s="27" t="s">
        <v>23</v>
      </c>
      <c r="S32" s="27"/>
      <c r="T32" s="27"/>
      <c r="U32" s="27" t="s">
        <v>24</v>
      </c>
      <c r="V32" s="27" t="s">
        <v>25</v>
      </c>
      <c r="W32" s="27" t="s">
        <v>26</v>
      </c>
      <c r="X32" s="27" t="s">
        <v>27</v>
      </c>
    </row>
    <row r="33" spans="1:24" ht="18" customHeight="1" outlineLevel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 t="s">
        <v>28</v>
      </c>
      <c r="Q33" s="27" t="s">
        <v>29</v>
      </c>
      <c r="R33" s="27"/>
      <c r="S33" s="27"/>
      <c r="T33" s="27"/>
      <c r="U33" s="27"/>
      <c r="V33" s="27"/>
      <c r="W33" s="27"/>
      <c r="X33" s="27"/>
    </row>
    <row r="34" spans="1:24" ht="11.25" customHeight="1" outlineLevel="1">
      <c r="A34" s="28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1.25" customHeight="1" outlineLevel="2">
      <c r="A35" s="29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1.25" customHeight="1" outlineLevel="3">
      <c r="A36" s="30">
        <v>1</v>
      </c>
      <c r="B36" s="30"/>
      <c r="C36" s="31" t="s">
        <v>32</v>
      </c>
      <c r="D36" s="32" t="s">
        <v>33</v>
      </c>
      <c r="E36" s="32"/>
      <c r="F36" s="32"/>
      <c r="G36" s="32"/>
      <c r="H36" s="32"/>
      <c r="I36" s="32"/>
      <c r="J36" s="33"/>
      <c r="K36" s="34"/>
      <c r="L36" s="32" t="s">
        <v>34</v>
      </c>
      <c r="M36" s="32" t="s">
        <v>35</v>
      </c>
      <c r="N36" s="32"/>
      <c r="O36" s="32"/>
      <c r="P36" s="32"/>
      <c r="Q36" s="32"/>
      <c r="R36" s="35">
        <v>15.12</v>
      </c>
      <c r="S36" s="35"/>
      <c r="T36" s="36"/>
      <c r="U36" s="37"/>
      <c r="V36" s="38">
        <f ca="1">INDIRECT("RC[-4]",0)*INDIRECT("RC[-1]",0)</f>
        <v>0</v>
      </c>
      <c r="W36" s="39" t="str">
        <f>HYPERLINK("https://gb-opt.ru/wp-content/uploads/goods/033145/11_11_11_12-800x800.jpg","фото")</f>
        <v>фото</v>
      </c>
      <c r="X36" s="32" t="s">
        <v>36</v>
      </c>
    </row>
    <row r="37" spans="1:24" ht="11.25" customHeight="1" outlineLevel="3">
      <c r="A37" s="40">
        <v>2</v>
      </c>
      <c r="B37" s="40"/>
      <c r="C37" s="41" t="s">
        <v>37</v>
      </c>
      <c r="D37" s="42" t="s">
        <v>38</v>
      </c>
      <c r="E37" s="42"/>
      <c r="F37" s="42"/>
      <c r="G37" s="42"/>
      <c r="H37" s="42"/>
      <c r="I37" s="42"/>
      <c r="J37" s="43"/>
      <c r="K37" s="44"/>
      <c r="L37" s="42" t="s">
        <v>34</v>
      </c>
      <c r="M37" s="42" t="s">
        <v>35</v>
      </c>
      <c r="N37" s="42"/>
      <c r="O37" s="42"/>
      <c r="P37" s="45" t="s">
        <v>39</v>
      </c>
      <c r="Q37" s="32"/>
      <c r="R37" s="46">
        <v>8.07</v>
      </c>
      <c r="S37" s="46"/>
      <c r="T37" s="47"/>
      <c r="U37" s="48"/>
      <c r="V37" s="49">
        <f ca="1">INDIRECT("RC[-4]",0)*INDIRECT("RC[-1]",0)</f>
        <v>0</v>
      </c>
      <c r="W37" s="50" t="str">
        <f>HYPERLINK("https://gb-opt.ru/wp-content/uploads/goods/033136/11_11_11_form-800x800.jpg","фото")</f>
        <v>фото</v>
      </c>
      <c r="X37" s="42" t="s">
        <v>40</v>
      </c>
    </row>
    <row r="38" spans="1:24" ht="11.25" customHeight="1" outlineLevel="3">
      <c r="A38" s="30">
        <v>3</v>
      </c>
      <c r="B38" s="30"/>
      <c r="C38" s="31" t="s">
        <v>41</v>
      </c>
      <c r="D38" s="32" t="s">
        <v>42</v>
      </c>
      <c r="E38" s="32"/>
      <c r="F38" s="32"/>
      <c r="G38" s="32"/>
      <c r="H38" s="32"/>
      <c r="I38" s="32"/>
      <c r="J38" s="33"/>
      <c r="K38" s="34"/>
      <c r="L38" s="32" t="s">
        <v>43</v>
      </c>
      <c r="M38" s="32" t="s">
        <v>35</v>
      </c>
      <c r="N38" s="32"/>
      <c r="O38" s="32"/>
      <c r="P38" s="32"/>
      <c r="Q38" s="32"/>
      <c r="R38" s="35">
        <v>12.46</v>
      </c>
      <c r="S38" s="35"/>
      <c r="T38" s="51"/>
      <c r="U38" s="37"/>
      <c r="V38" s="38">
        <f ca="1">INDIRECT("RC[-4]",0)*INDIRECT("RC[-1]",0)</f>
        <v>0</v>
      </c>
      <c r="W38" s="39" t="str">
        <f>HYPERLINK("https://gb-opt.ru/wp-content/uploads/goods/033138/14_14_14_form.jpg","фото")</f>
        <v>фото</v>
      </c>
      <c r="X38" s="32" t="s">
        <v>44</v>
      </c>
    </row>
    <row r="39" spans="1:24" ht="11.25" customHeight="1" outlineLevel="3">
      <c r="A39" s="40">
        <v>4</v>
      </c>
      <c r="B39" s="40"/>
      <c r="C39" s="41" t="s">
        <v>45</v>
      </c>
      <c r="D39" s="42" t="s">
        <v>46</v>
      </c>
      <c r="E39" s="42"/>
      <c r="F39" s="42"/>
      <c r="G39" s="42"/>
      <c r="H39" s="42"/>
      <c r="I39" s="42"/>
      <c r="J39" s="43"/>
      <c r="K39" s="44"/>
      <c r="L39" s="42" t="s">
        <v>47</v>
      </c>
      <c r="M39" s="42" t="s">
        <v>35</v>
      </c>
      <c r="N39" s="42"/>
      <c r="O39" s="42"/>
      <c r="P39" s="45" t="s">
        <v>39</v>
      </c>
      <c r="Q39" s="32"/>
      <c r="R39" s="46">
        <v>14.15</v>
      </c>
      <c r="S39" s="46"/>
      <c r="T39" s="52"/>
      <c r="U39" s="48"/>
      <c r="V39" s="49">
        <f ca="1">INDIRECT("RC[-4]",0)*INDIRECT("RC[-1]",0)</f>
        <v>0</v>
      </c>
      <c r="W39" s="50" t="str">
        <f>HYPERLINK("https://gb-opt.ru/wp-content/uploads/goods/041895/15-15-15-formof.png","фото")</f>
        <v>фото</v>
      </c>
      <c r="X39" s="42"/>
    </row>
    <row r="40" spans="1:24" ht="11.25" customHeight="1" outlineLevel="3">
      <c r="A40" s="30">
        <v>5</v>
      </c>
      <c r="B40" s="30"/>
      <c r="C40" s="31" t="s">
        <v>48</v>
      </c>
      <c r="D40" s="32" t="s">
        <v>49</v>
      </c>
      <c r="E40" s="32"/>
      <c r="F40" s="32"/>
      <c r="G40" s="32"/>
      <c r="H40" s="32"/>
      <c r="I40" s="32"/>
      <c r="J40" s="33"/>
      <c r="K40" s="34"/>
      <c r="L40" s="32" t="s">
        <v>50</v>
      </c>
      <c r="M40" s="32" t="s">
        <v>35</v>
      </c>
      <c r="N40" s="32"/>
      <c r="O40" s="32"/>
      <c r="P40" s="32"/>
      <c r="Q40" s="32"/>
      <c r="R40" s="35">
        <v>117.6</v>
      </c>
      <c r="S40" s="35"/>
      <c r="T40" s="36"/>
      <c r="U40" s="37"/>
      <c r="V40" s="38">
        <f ca="1">INDIRECT("RC[-4]",0)*INDIRECT("RC[-1]",0)</f>
        <v>0</v>
      </c>
      <c r="W40" s="39" t="str">
        <f>HYPERLINK("https://gb-opt.ru/wp-content/uploads/goods/041899/041899.png","фото")</f>
        <v>фото</v>
      </c>
      <c r="X40" s="32"/>
    </row>
    <row r="41" spans="1:24" ht="11.25" customHeight="1" outlineLevel="3">
      <c r="A41" s="30">
        <v>6</v>
      </c>
      <c r="B41" s="30"/>
      <c r="C41" s="31" t="s">
        <v>51</v>
      </c>
      <c r="D41" s="32" t="s">
        <v>52</v>
      </c>
      <c r="E41" s="32"/>
      <c r="F41" s="32"/>
      <c r="G41" s="32"/>
      <c r="H41" s="32"/>
      <c r="I41" s="32"/>
      <c r="J41" s="33"/>
      <c r="K41" s="34"/>
      <c r="L41" s="32"/>
      <c r="M41" s="32" t="s">
        <v>35</v>
      </c>
      <c r="N41" s="32"/>
      <c r="O41" s="32"/>
      <c r="P41" s="32"/>
      <c r="Q41" s="32"/>
      <c r="R41" s="35">
        <v>3.06</v>
      </c>
      <c r="S41" s="35"/>
      <c r="T41" s="51"/>
      <c r="U41" s="37"/>
      <c r="V41" s="38">
        <f ca="1">INDIRECT("RC[-4]",0)*INDIRECT("RC[-1]",0)</f>
        <v>0</v>
      </c>
      <c r="W41" s="39" t="str">
        <f>HYPERLINK("https://gb-opt.ru/wp-content/uploads/goods/033137/033137.png","фото")</f>
        <v>фото</v>
      </c>
      <c r="X41" s="32" t="s">
        <v>53</v>
      </c>
    </row>
    <row r="42" spans="1:24" ht="11.25" customHeight="1" outlineLevel="3">
      <c r="A42" s="30">
        <v>7</v>
      </c>
      <c r="B42" s="30"/>
      <c r="C42" s="31" t="s">
        <v>54</v>
      </c>
      <c r="D42" s="32" t="s">
        <v>55</v>
      </c>
      <c r="E42" s="32"/>
      <c r="F42" s="32"/>
      <c r="G42" s="32"/>
      <c r="H42" s="32"/>
      <c r="I42" s="32"/>
      <c r="J42" s="33"/>
      <c r="K42" s="34"/>
      <c r="L42" s="32" t="s">
        <v>34</v>
      </c>
      <c r="M42" s="32" t="s">
        <v>35</v>
      </c>
      <c r="N42" s="32"/>
      <c r="O42" s="32"/>
      <c r="P42" s="32"/>
      <c r="Q42" s="32"/>
      <c r="R42" s="35">
        <v>11.8</v>
      </c>
      <c r="S42" s="35"/>
      <c r="T42" s="36"/>
      <c r="U42" s="37"/>
      <c r="V42" s="38">
        <f ca="1">INDIRECT("RC[-4]",0)*INDIRECT("RC[-1]",0)</f>
        <v>0</v>
      </c>
      <c r="W42" s="39" t="str">
        <f>HYPERLINK("https://gb-opt.ru/wp-content/uploads/goods/033135/033135.png","фото")</f>
        <v>фото</v>
      </c>
      <c r="X42" s="32" t="s">
        <v>56</v>
      </c>
    </row>
    <row r="43" spans="1:24" ht="11.25" customHeight="1" outlineLevel="3">
      <c r="A43" s="30">
        <v>8</v>
      </c>
      <c r="B43" s="30"/>
      <c r="C43" s="31" t="s">
        <v>57</v>
      </c>
      <c r="D43" s="32" t="s">
        <v>58</v>
      </c>
      <c r="E43" s="32"/>
      <c r="F43" s="32"/>
      <c r="G43" s="32"/>
      <c r="H43" s="32"/>
      <c r="I43" s="32"/>
      <c r="J43" s="33"/>
      <c r="K43" s="34"/>
      <c r="L43" s="32" t="s">
        <v>34</v>
      </c>
      <c r="M43" s="32" t="s">
        <v>35</v>
      </c>
      <c r="N43" s="32"/>
      <c r="O43" s="32"/>
      <c r="P43" s="32"/>
      <c r="Q43" s="32"/>
      <c r="R43" s="35">
        <v>8.07</v>
      </c>
      <c r="S43" s="35"/>
      <c r="T43" s="51"/>
      <c r="U43" s="37"/>
      <c r="V43" s="38">
        <f ca="1">INDIRECT("RC[-4]",0)*INDIRECT("RC[-1]",0)</f>
        <v>0</v>
      </c>
      <c r="W43" s="39" t="str">
        <f>HYPERLINK("https://gb-opt.ru/wp-content/uploads/goods/038703/038703.jpg","фото")</f>
        <v>фото</v>
      </c>
      <c r="X43" s="32"/>
    </row>
    <row r="44" spans="1:24" ht="11.25" customHeight="1" outlineLevel="3">
      <c r="A44" s="30">
        <v>9</v>
      </c>
      <c r="B44" s="30"/>
      <c r="C44" s="31" t="s">
        <v>59</v>
      </c>
      <c r="D44" s="32" t="s">
        <v>60</v>
      </c>
      <c r="E44" s="32"/>
      <c r="F44" s="32"/>
      <c r="G44" s="32"/>
      <c r="H44" s="32"/>
      <c r="I44" s="32"/>
      <c r="J44" s="33"/>
      <c r="K44" s="34"/>
      <c r="L44" s="32"/>
      <c r="M44" s="32" t="s">
        <v>35</v>
      </c>
      <c r="N44" s="32"/>
      <c r="O44" s="32"/>
      <c r="P44" s="32"/>
      <c r="Q44" s="32"/>
      <c r="R44" s="35">
        <v>20.16</v>
      </c>
      <c r="S44" s="35"/>
      <c r="T44" s="36"/>
      <c r="U44" s="37"/>
      <c r="V44" s="38">
        <f ca="1">INDIRECT("RC[-4]",0)*INDIRECT("RC[-1]",0)</f>
        <v>0</v>
      </c>
      <c r="W44" s="39" t="str">
        <f>HYPERLINK("https://gb-opt.ru/wp-content/uploads/goods/033152/4l_stand_1-800x800.jpg","фото")</f>
        <v>фото</v>
      </c>
      <c r="X44" s="32" t="s">
        <v>61</v>
      </c>
    </row>
    <row r="45" spans="1:24" ht="11.25" customHeight="1" outlineLevel="3">
      <c r="A45" s="30">
        <v>10</v>
      </c>
      <c r="B45" s="30"/>
      <c r="C45" s="31" t="s">
        <v>62</v>
      </c>
      <c r="D45" s="32" t="s">
        <v>63</v>
      </c>
      <c r="E45" s="32"/>
      <c r="F45" s="32"/>
      <c r="G45" s="32"/>
      <c r="H45" s="32"/>
      <c r="I45" s="32"/>
      <c r="J45" s="33"/>
      <c r="K45" s="34"/>
      <c r="L45" s="32"/>
      <c r="M45" s="32" t="s">
        <v>35</v>
      </c>
      <c r="N45" s="32"/>
      <c r="O45" s="32"/>
      <c r="P45" s="32"/>
      <c r="Q45" s="32"/>
      <c r="R45" s="35">
        <v>30.24</v>
      </c>
      <c r="S45" s="35"/>
      <c r="T45" s="36"/>
      <c r="U45" s="37"/>
      <c r="V45" s="38">
        <f ca="1">INDIRECT("RC[-4]",0)*INDIRECT("RC[-1]",0)</f>
        <v>0</v>
      </c>
      <c r="W45" s="39" t="str">
        <f>HYPERLINK("https://gb-opt.ru/wp-content/uploads/goods/033163/12_12_20_2l-800x800.jpg","фото")</f>
        <v>фото</v>
      </c>
      <c r="X45" s="32" t="s">
        <v>64</v>
      </c>
    </row>
    <row r="46" spans="1:24" ht="11.25" customHeight="1" outlineLevel="3">
      <c r="A46" s="30">
        <v>11</v>
      </c>
      <c r="B46" s="30"/>
      <c r="C46" s="31" t="s">
        <v>65</v>
      </c>
      <c r="D46" s="32" t="s">
        <v>66</v>
      </c>
      <c r="E46" s="32"/>
      <c r="F46" s="32"/>
      <c r="G46" s="32"/>
      <c r="H46" s="32"/>
      <c r="I46" s="32"/>
      <c r="J46" s="33"/>
      <c r="K46" s="34"/>
      <c r="L46" s="32"/>
      <c r="M46" s="32" t="s">
        <v>35</v>
      </c>
      <c r="N46" s="32"/>
      <c r="O46" s="32"/>
      <c r="P46" s="32"/>
      <c r="Q46" s="32"/>
      <c r="R46" s="35">
        <v>54.6</v>
      </c>
      <c r="S46" s="35"/>
      <c r="T46" s="36"/>
      <c r="U46" s="37"/>
      <c r="V46" s="38">
        <f ca="1">INDIRECT("RC[-4]",0)*INDIRECT("RC[-1]",0)</f>
        <v>0</v>
      </c>
      <c r="W46" s="39" t="str">
        <f>HYPERLINK("https://gb-opt.ru/wp-content/uploads/goods/034251/034251.png","фото")</f>
        <v>фото</v>
      </c>
      <c r="X46" s="32"/>
    </row>
    <row r="47" spans="1:24" ht="11.25" customHeight="1" outlineLevel="3">
      <c r="A47" s="30">
        <v>12</v>
      </c>
      <c r="B47" s="30"/>
      <c r="C47" s="31" t="s">
        <v>67</v>
      </c>
      <c r="D47" s="32" t="s">
        <v>68</v>
      </c>
      <c r="E47" s="32"/>
      <c r="F47" s="32"/>
      <c r="G47" s="32"/>
      <c r="H47" s="32"/>
      <c r="I47" s="32"/>
      <c r="J47" s="33"/>
      <c r="K47" s="34"/>
      <c r="L47" s="32" t="s">
        <v>69</v>
      </c>
      <c r="M47" s="32" t="s">
        <v>70</v>
      </c>
      <c r="N47" s="32"/>
      <c r="O47" s="32"/>
      <c r="P47" s="32"/>
      <c r="Q47" s="32"/>
      <c r="R47" s="35">
        <v>7.98</v>
      </c>
      <c r="S47" s="35"/>
      <c r="T47" s="36"/>
      <c r="U47" s="37"/>
      <c r="V47" s="38">
        <f ca="1">INDIRECT("RC[-4]",0)*INDIRECT("RC[-1]",0)</f>
        <v>0</v>
      </c>
      <c r="W47" s="39" t="str">
        <f>HYPERLINK("https://gb-opt.ru/wp-content/uploads/goods/034258/gorshok-d13.jpg","фото")</f>
        <v>фото</v>
      </c>
      <c r="X47" s="32"/>
    </row>
    <row r="48" spans="1:24" ht="11.25" customHeight="1" outlineLevel="3">
      <c r="A48" s="30">
        <v>13</v>
      </c>
      <c r="B48" s="30"/>
      <c r="C48" s="31" t="s">
        <v>71</v>
      </c>
      <c r="D48" s="32" t="s">
        <v>72</v>
      </c>
      <c r="E48" s="32"/>
      <c r="F48" s="32"/>
      <c r="G48" s="32"/>
      <c r="H48" s="32"/>
      <c r="I48" s="32"/>
      <c r="J48" s="33"/>
      <c r="K48" s="34"/>
      <c r="L48" s="32" t="s">
        <v>73</v>
      </c>
      <c r="M48" s="32" t="s">
        <v>74</v>
      </c>
      <c r="N48" s="32"/>
      <c r="O48" s="32"/>
      <c r="P48" s="32"/>
      <c r="Q48" s="32"/>
      <c r="R48" s="35">
        <v>2.16</v>
      </c>
      <c r="S48" s="35"/>
      <c r="T48" s="51"/>
      <c r="U48" s="37"/>
      <c r="V48" s="38">
        <f ca="1">INDIRECT("RC[-4]",0)*INDIRECT("RC[-1]",0)</f>
        <v>0</v>
      </c>
      <c r="W48" s="39" t="str">
        <f>HYPERLINK("https://gb-opt.ru/wp-content/uploads/goods/041818/041818.jpg","фото")</f>
        <v>фото</v>
      </c>
      <c r="X48" s="32"/>
    </row>
    <row r="49" spans="1:24" ht="11.25" customHeight="1" outlineLevel="3">
      <c r="A49" s="30">
        <v>14</v>
      </c>
      <c r="B49" s="30"/>
      <c r="C49" s="31" t="s">
        <v>75</v>
      </c>
      <c r="D49" s="32" t="s">
        <v>76</v>
      </c>
      <c r="E49" s="32"/>
      <c r="F49" s="32"/>
      <c r="G49" s="32"/>
      <c r="H49" s="32"/>
      <c r="I49" s="32"/>
      <c r="J49" s="33"/>
      <c r="K49" s="34"/>
      <c r="L49" s="32" t="s">
        <v>77</v>
      </c>
      <c r="M49" s="32" t="s">
        <v>70</v>
      </c>
      <c r="N49" s="32"/>
      <c r="O49" s="32"/>
      <c r="P49" s="32"/>
      <c r="Q49" s="32"/>
      <c r="R49" s="35">
        <v>3.95</v>
      </c>
      <c r="S49" s="35"/>
      <c r="T49" s="51"/>
      <c r="U49" s="37"/>
      <c r="V49" s="38">
        <f ca="1">INDIRECT("RC[-4]",0)*INDIRECT("RC[-1]",0)</f>
        <v>0</v>
      </c>
      <c r="W49" s="39" t="str">
        <f>HYPERLINK("https://gb-opt.ru/wp-content/uploads/goods/035164/8h8h7.jpg","фото")</f>
        <v>фото</v>
      </c>
      <c r="X49" s="32"/>
    </row>
    <row r="50" spans="1:24" ht="11.25" customHeight="1" outlineLevel="3">
      <c r="A50" s="30">
        <v>15</v>
      </c>
      <c r="B50" s="30"/>
      <c r="C50" s="31" t="s">
        <v>78</v>
      </c>
      <c r="D50" s="32" t="s">
        <v>79</v>
      </c>
      <c r="E50" s="32"/>
      <c r="F50" s="32"/>
      <c r="G50" s="32"/>
      <c r="H50" s="32"/>
      <c r="I50" s="32"/>
      <c r="J50" s="33"/>
      <c r="K50" s="34"/>
      <c r="L50" s="32" t="s">
        <v>69</v>
      </c>
      <c r="M50" s="32" t="s">
        <v>70</v>
      </c>
      <c r="N50" s="32"/>
      <c r="O50" s="32"/>
      <c r="P50" s="32"/>
      <c r="Q50" s="32"/>
      <c r="R50" s="35">
        <v>11.76</v>
      </c>
      <c r="S50" s="35"/>
      <c r="T50" s="36"/>
      <c r="U50" s="37"/>
      <c r="V50" s="38">
        <f ca="1">INDIRECT("RC[-4]",0)*INDIRECT("RC[-1]",0)</f>
        <v>0</v>
      </c>
      <c r="W50" s="39" t="str">
        <f>HYPERLINK("https://gb-opt.ru/wp-content/uploads/goods/034257/034257.jpg","фото")</f>
        <v>фото</v>
      </c>
      <c r="X50" s="32"/>
    </row>
    <row r="51" spans="1:24" ht="11.25" customHeight="1" outlineLevel="3">
      <c r="A51" s="40">
        <v>16</v>
      </c>
      <c r="B51" s="40"/>
      <c r="C51" s="41" t="s">
        <v>80</v>
      </c>
      <c r="D51" s="42" t="s">
        <v>81</v>
      </c>
      <c r="E51" s="42"/>
      <c r="F51" s="42"/>
      <c r="G51" s="42"/>
      <c r="H51" s="42"/>
      <c r="I51" s="42"/>
      <c r="J51" s="43"/>
      <c r="K51" s="44"/>
      <c r="L51" s="42" t="s">
        <v>82</v>
      </c>
      <c r="M51" s="42" t="s">
        <v>70</v>
      </c>
      <c r="N51" s="42"/>
      <c r="O51" s="42"/>
      <c r="P51" s="45" t="s">
        <v>39</v>
      </c>
      <c r="Q51" s="32"/>
      <c r="R51" s="46">
        <v>5.25</v>
      </c>
      <c r="S51" s="46"/>
      <c r="T51" s="47"/>
      <c r="U51" s="48"/>
      <c r="V51" s="49">
        <f ca="1">INDIRECT("RC[-4]",0)*INDIRECT("RC[-1]",0)</f>
        <v>0</v>
      </c>
      <c r="W51" s="50" t="str">
        <f>HYPERLINK("https://gb-opt.ru/wp-content/uploads/goods/034262/k2511.jpg","фото")</f>
        <v>фото</v>
      </c>
      <c r="X51" s="42"/>
    </row>
    <row r="52" spans="1:24" ht="11.25" customHeight="1" outlineLevel="3">
      <c r="A52" s="30">
        <v>17</v>
      </c>
      <c r="B52" s="30"/>
      <c r="C52" s="31" t="s">
        <v>83</v>
      </c>
      <c r="D52" s="32" t="s">
        <v>84</v>
      </c>
      <c r="E52" s="32"/>
      <c r="F52" s="32"/>
      <c r="G52" s="32"/>
      <c r="H52" s="32"/>
      <c r="I52" s="32"/>
      <c r="J52" s="33"/>
      <c r="K52" s="34"/>
      <c r="L52" s="32"/>
      <c r="M52" s="32" t="s">
        <v>70</v>
      </c>
      <c r="N52" s="32"/>
      <c r="O52" s="32"/>
      <c r="P52" s="32"/>
      <c r="Q52" s="32"/>
      <c r="R52" s="35">
        <v>3.99</v>
      </c>
      <c r="S52" s="35"/>
      <c r="T52" s="51"/>
      <c r="U52" s="37"/>
      <c r="V52" s="38">
        <f ca="1">INDIRECT("RC[-4]",0)*INDIRECT("RC[-1]",0)</f>
        <v>0</v>
      </c>
      <c r="W52" s="39" t="str">
        <f>HYPERLINK("https://gb-opt.ru/wp-content/uploads/goods/035581/gorshok-dlya-rassady-9h6-8.jpg","фото")</f>
        <v>фото</v>
      </c>
      <c r="X52" s="32"/>
    </row>
    <row r="53" spans="1:24" ht="11.25" customHeight="1" outlineLevel="3">
      <c r="A53" s="30">
        <v>18</v>
      </c>
      <c r="B53" s="30"/>
      <c r="C53" s="31" t="s">
        <v>85</v>
      </c>
      <c r="D53" s="32" t="s">
        <v>86</v>
      </c>
      <c r="E53" s="32"/>
      <c r="F53" s="32"/>
      <c r="G53" s="32"/>
      <c r="H53" s="32"/>
      <c r="I53" s="32"/>
      <c r="J53" s="33"/>
      <c r="K53" s="34"/>
      <c r="L53" s="32"/>
      <c r="M53" s="32" t="s">
        <v>70</v>
      </c>
      <c r="N53" s="32"/>
      <c r="O53" s="32"/>
      <c r="P53" s="32"/>
      <c r="Q53" s="32"/>
      <c r="R53" s="35">
        <v>3.53</v>
      </c>
      <c r="S53" s="35"/>
      <c r="T53" s="36"/>
      <c r="U53" s="37"/>
      <c r="V53" s="38">
        <f ca="1">INDIRECT("RC[-4]",0)*INDIRECT("RC[-1]",0)</f>
        <v>0</v>
      </c>
      <c r="W53" s="39" t="str">
        <f>HYPERLINK("https://gb-opt.ru/wp-content/uploads/goods/035582/9h8.jpg","фото")</f>
        <v>фото</v>
      </c>
      <c r="X53" s="32"/>
    </row>
    <row r="54" spans="1:24" ht="11.25" customHeight="1" outlineLevel="3">
      <c r="A54" s="30">
        <v>19</v>
      </c>
      <c r="B54" s="30"/>
      <c r="C54" s="31" t="s">
        <v>87</v>
      </c>
      <c r="D54" s="32" t="s">
        <v>88</v>
      </c>
      <c r="E54" s="32"/>
      <c r="F54" s="32"/>
      <c r="G54" s="32"/>
      <c r="H54" s="32"/>
      <c r="I54" s="32"/>
      <c r="J54" s="33"/>
      <c r="K54" s="34"/>
      <c r="L54" s="32" t="s">
        <v>89</v>
      </c>
      <c r="M54" s="32" t="s">
        <v>70</v>
      </c>
      <c r="N54" s="32"/>
      <c r="O54" s="32"/>
      <c r="P54" s="32"/>
      <c r="Q54" s="32"/>
      <c r="R54" s="35">
        <v>7.55</v>
      </c>
      <c r="S54" s="35"/>
      <c r="T54" s="36"/>
      <c r="U54" s="37"/>
      <c r="V54" s="38">
        <f ca="1">INDIRECT("RC[-4]",0)*INDIRECT("RC[-1]",0)</f>
        <v>0</v>
      </c>
      <c r="W54" s="39" t="str">
        <f>HYPERLINK("https://gb-opt.ru/wp-content/uploads/goods/035583/gorshok-dlya-rassad-0-8.jpg","фото")</f>
        <v>фото</v>
      </c>
      <c r="X54" s="32"/>
    </row>
    <row r="55" spans="1:24" ht="11.25" customHeight="1" outlineLevel="3">
      <c r="A55" s="30">
        <v>20</v>
      </c>
      <c r="B55" s="30"/>
      <c r="C55" s="31" t="s">
        <v>90</v>
      </c>
      <c r="D55" s="32" t="s">
        <v>91</v>
      </c>
      <c r="E55" s="32"/>
      <c r="F55" s="32"/>
      <c r="G55" s="32"/>
      <c r="H55" s="32"/>
      <c r="I55" s="32"/>
      <c r="J55" s="33"/>
      <c r="K55" s="34"/>
      <c r="L55" s="32" t="s">
        <v>43</v>
      </c>
      <c r="M55" s="32" t="s">
        <v>74</v>
      </c>
      <c r="N55" s="32"/>
      <c r="O55" s="32"/>
      <c r="P55" s="32"/>
      <c r="Q55" s="32"/>
      <c r="R55" s="35">
        <v>37.08</v>
      </c>
      <c r="S55" s="35"/>
      <c r="T55" s="36"/>
      <c r="U55" s="37"/>
      <c r="V55" s="38">
        <f ca="1">INDIRECT("RC[-4]",0)*INDIRECT("RC[-1]",0)</f>
        <v>0</v>
      </c>
      <c r="W55" s="39" t="str">
        <f>HYPERLINK("https://gb-opt.ru/wp-content/uploads/goods/041822/041822.jpg","фото")</f>
        <v>фото</v>
      </c>
      <c r="X55" s="32" t="s">
        <v>92</v>
      </c>
    </row>
    <row r="56" spans="1:24" ht="11.25" customHeight="1" outlineLevel="3">
      <c r="A56" s="30">
        <v>21</v>
      </c>
      <c r="B56" s="30"/>
      <c r="C56" s="31" t="s">
        <v>93</v>
      </c>
      <c r="D56" s="32" t="s">
        <v>94</v>
      </c>
      <c r="E56" s="32"/>
      <c r="F56" s="32"/>
      <c r="G56" s="32"/>
      <c r="H56" s="32"/>
      <c r="I56" s="32"/>
      <c r="J56" s="33"/>
      <c r="K56" s="34"/>
      <c r="L56" s="32" t="s">
        <v>43</v>
      </c>
      <c r="M56" s="32" t="s">
        <v>74</v>
      </c>
      <c r="N56" s="32"/>
      <c r="O56" s="32"/>
      <c r="P56" s="32"/>
      <c r="Q56" s="32"/>
      <c r="R56" s="35">
        <v>37.08</v>
      </c>
      <c r="S56" s="35"/>
      <c r="T56" s="36"/>
      <c r="U56" s="37"/>
      <c r="V56" s="38">
        <f ca="1">INDIRECT("RC[-4]",0)*INDIRECT("RC[-1]",0)</f>
        <v>0</v>
      </c>
      <c r="W56" s="39" t="str">
        <f>HYPERLINK("https://gb-opt.ru/wp-content/uploads/goods/041821/041821.jpg","фото")</f>
        <v>фото</v>
      </c>
      <c r="X56" s="32" t="s">
        <v>95</v>
      </c>
    </row>
    <row r="57" spans="1:24" ht="11.25" customHeight="1" outlineLevel="3">
      <c r="A57" s="30">
        <v>22</v>
      </c>
      <c r="B57" s="30"/>
      <c r="C57" s="31" t="s">
        <v>96</v>
      </c>
      <c r="D57" s="32" t="s">
        <v>97</v>
      </c>
      <c r="E57" s="32"/>
      <c r="F57" s="32"/>
      <c r="G57" s="32"/>
      <c r="H57" s="32"/>
      <c r="I57" s="32"/>
      <c r="J57" s="33"/>
      <c r="K57" s="34"/>
      <c r="L57" s="32" t="s">
        <v>43</v>
      </c>
      <c r="M57" s="32" t="s">
        <v>74</v>
      </c>
      <c r="N57" s="32"/>
      <c r="O57" s="32"/>
      <c r="P57" s="32"/>
      <c r="Q57" s="32"/>
      <c r="R57" s="35">
        <v>37.08</v>
      </c>
      <c r="S57" s="35"/>
      <c r="T57" s="36"/>
      <c r="U57" s="37"/>
      <c r="V57" s="38">
        <f ca="1">INDIRECT("RC[-4]",0)*INDIRECT("RC[-1]",0)</f>
        <v>0</v>
      </c>
      <c r="W57" s="39" t="str">
        <f>HYPERLINK("https://gb-opt.ru/wp-content/uploads/goods/041820/041820.jpeg","фото")</f>
        <v>фото</v>
      </c>
      <c r="X57" s="32" t="s">
        <v>98</v>
      </c>
    </row>
    <row r="58" spans="1:24" ht="11.25" customHeight="1" outlineLevel="3">
      <c r="A58" s="30">
        <v>23</v>
      </c>
      <c r="B58" s="30"/>
      <c r="C58" s="31" t="s">
        <v>99</v>
      </c>
      <c r="D58" s="32" t="s">
        <v>100</v>
      </c>
      <c r="E58" s="32"/>
      <c r="F58" s="32"/>
      <c r="G58" s="32"/>
      <c r="H58" s="32"/>
      <c r="I58" s="32"/>
      <c r="J58" s="33"/>
      <c r="K58" s="34"/>
      <c r="L58" s="32" t="s">
        <v>43</v>
      </c>
      <c r="M58" s="32" t="s">
        <v>74</v>
      </c>
      <c r="N58" s="32"/>
      <c r="O58" s="32"/>
      <c r="P58" s="32"/>
      <c r="Q58" s="32"/>
      <c r="R58" s="35">
        <v>37.08</v>
      </c>
      <c r="S58" s="35"/>
      <c r="T58" s="36"/>
      <c r="U58" s="37"/>
      <c r="V58" s="38">
        <f ca="1">INDIRECT("RC[-4]",0)*INDIRECT("RC[-1]",0)</f>
        <v>0</v>
      </c>
      <c r="W58" s="39" t="str">
        <f>HYPERLINK("https://gb-opt.ru/wp-content/uploads/goods/034247/roza-rozovyj.jpg","фото")</f>
        <v>фото</v>
      </c>
      <c r="X58" s="32" t="s">
        <v>101</v>
      </c>
    </row>
    <row r="59" spans="1:24" ht="11.25" customHeight="1" outlineLevel="3">
      <c r="A59" s="30">
        <v>24</v>
      </c>
      <c r="B59" s="30"/>
      <c r="C59" s="31" t="s">
        <v>102</v>
      </c>
      <c r="D59" s="32" t="s">
        <v>103</v>
      </c>
      <c r="E59" s="32"/>
      <c r="F59" s="32"/>
      <c r="G59" s="32"/>
      <c r="H59" s="32"/>
      <c r="I59" s="32"/>
      <c r="J59" s="33"/>
      <c r="K59" s="34"/>
      <c r="L59" s="32" t="s">
        <v>104</v>
      </c>
      <c r="M59" s="32" t="s">
        <v>74</v>
      </c>
      <c r="N59" s="32"/>
      <c r="O59" s="32"/>
      <c r="P59" s="32"/>
      <c r="Q59" s="32"/>
      <c r="R59" s="35">
        <v>49.68</v>
      </c>
      <c r="S59" s="35"/>
      <c r="T59" s="36"/>
      <c r="U59" s="37"/>
      <c r="V59" s="38">
        <f ca="1">INDIRECT("RC[-4]",0)*INDIRECT("RC[-1]",0)</f>
        <v>0</v>
      </c>
      <c r="W59" s="39" t="str">
        <f>HYPERLINK("https://gb-opt.ru/wp-content/uploads/goods/033157/roza-zheltyj.jpg","фото")</f>
        <v>фото</v>
      </c>
      <c r="X59" s="32" t="s">
        <v>105</v>
      </c>
    </row>
    <row r="60" spans="1:24" ht="11.25" customHeight="1" outlineLevel="3">
      <c r="A60" s="30">
        <v>25</v>
      </c>
      <c r="B60" s="30"/>
      <c r="C60" s="31" t="s">
        <v>106</v>
      </c>
      <c r="D60" s="32" t="s">
        <v>107</v>
      </c>
      <c r="E60" s="32"/>
      <c r="F60" s="32"/>
      <c r="G60" s="32"/>
      <c r="H60" s="32"/>
      <c r="I60" s="32"/>
      <c r="J60" s="33"/>
      <c r="K60" s="34"/>
      <c r="L60" s="32" t="s">
        <v>104</v>
      </c>
      <c r="M60" s="32" t="s">
        <v>74</v>
      </c>
      <c r="N60" s="32"/>
      <c r="O60" s="32"/>
      <c r="P60" s="32"/>
      <c r="Q60" s="32"/>
      <c r="R60" s="35">
        <v>49.68</v>
      </c>
      <c r="S60" s="35"/>
      <c r="T60" s="36"/>
      <c r="U60" s="37"/>
      <c r="V60" s="38">
        <f ca="1">INDIRECT("RC[-4]",0)*INDIRECT("RC[-1]",0)</f>
        <v>0</v>
      </c>
      <c r="W60" s="39" t="str">
        <f>HYPERLINK("https://gb-opt.ru/wp-content/uploads/goods/033127/roza-zelenyj.jpg","фото")</f>
        <v>фото</v>
      </c>
      <c r="X60" s="32" t="s">
        <v>108</v>
      </c>
    </row>
    <row r="61" spans="1:24" ht="11.25" customHeight="1" outlineLevel="3">
      <c r="A61" s="30">
        <v>26</v>
      </c>
      <c r="B61" s="30"/>
      <c r="C61" s="31" t="s">
        <v>109</v>
      </c>
      <c r="D61" s="32" t="s">
        <v>110</v>
      </c>
      <c r="E61" s="32"/>
      <c r="F61" s="32"/>
      <c r="G61" s="32"/>
      <c r="H61" s="32"/>
      <c r="I61" s="32"/>
      <c r="J61" s="33"/>
      <c r="K61" s="34"/>
      <c r="L61" s="32" t="s">
        <v>104</v>
      </c>
      <c r="M61" s="32" t="s">
        <v>74</v>
      </c>
      <c r="N61" s="32"/>
      <c r="O61" s="32"/>
      <c r="P61" s="32"/>
      <c r="Q61" s="32"/>
      <c r="R61" s="35">
        <v>49.68</v>
      </c>
      <c r="S61" s="35"/>
      <c r="T61" s="36"/>
      <c r="U61" s="37"/>
      <c r="V61" s="38">
        <f ca="1">INDIRECT("RC[-4]",0)*INDIRECT("RC[-1]",0)</f>
        <v>0</v>
      </c>
      <c r="W61" s="39" t="str">
        <f>HYPERLINK("https://gb-opt.ru/wp-content/uploads/goods/035569/roza-krasnyj.jpg","фото")</f>
        <v>фото</v>
      </c>
      <c r="X61" s="32" t="s">
        <v>111</v>
      </c>
    </row>
    <row r="62" spans="1:24" ht="11.25" customHeight="1" outlineLevel="3">
      <c r="A62" s="30">
        <v>27</v>
      </c>
      <c r="B62" s="30"/>
      <c r="C62" s="31" t="s">
        <v>112</v>
      </c>
      <c r="D62" s="32" t="s">
        <v>113</v>
      </c>
      <c r="E62" s="32"/>
      <c r="F62" s="32"/>
      <c r="G62" s="32"/>
      <c r="H62" s="32"/>
      <c r="I62" s="32"/>
      <c r="J62" s="33"/>
      <c r="K62" s="34"/>
      <c r="L62" s="32"/>
      <c r="M62" s="32" t="s">
        <v>70</v>
      </c>
      <c r="N62" s="32"/>
      <c r="O62" s="32"/>
      <c r="P62" s="32"/>
      <c r="Q62" s="32"/>
      <c r="R62" s="35">
        <v>23.76</v>
      </c>
      <c r="S62" s="35"/>
      <c r="T62" s="36"/>
      <c r="U62" s="37"/>
      <c r="V62" s="38">
        <f ca="1">INDIRECT("RC[-4]",0)*INDIRECT("RC[-1]",0)</f>
        <v>0</v>
      </c>
      <c r="W62" s="39" t="str">
        <f>HYPERLINK("","фото")</f>
        <v>фото</v>
      </c>
      <c r="X62" s="32"/>
    </row>
    <row r="63" spans="1:24" ht="21.75" customHeight="1" outlineLevel="3">
      <c r="A63" s="30">
        <v>28</v>
      </c>
      <c r="B63" s="30"/>
      <c r="C63" s="31" t="s">
        <v>114</v>
      </c>
      <c r="D63" s="32" t="s">
        <v>115</v>
      </c>
      <c r="E63" s="32"/>
      <c r="F63" s="32"/>
      <c r="G63" s="32"/>
      <c r="H63" s="32"/>
      <c r="I63" s="32"/>
      <c r="J63" s="33"/>
      <c r="K63" s="34"/>
      <c r="L63" s="32" t="s">
        <v>116</v>
      </c>
      <c r="M63" s="32" t="s">
        <v>35</v>
      </c>
      <c r="N63" s="32"/>
      <c r="O63" s="32"/>
      <c r="P63" s="32"/>
      <c r="Q63" s="32"/>
      <c r="R63" s="35">
        <v>105</v>
      </c>
      <c r="S63" s="35"/>
      <c r="T63" s="36"/>
      <c r="U63" s="37"/>
      <c r="V63" s="38">
        <f ca="1">INDIRECT("RC[-4]",0)*INDIRECT("RC[-1]",0)</f>
        <v>0</v>
      </c>
      <c r="W63" s="39" t="str">
        <f>HYPERLINK("https://gb-opt.ru/wp-content/uploads/goods/041908/041908.png","фото")</f>
        <v>фото</v>
      </c>
      <c r="X63" s="32"/>
    </row>
    <row r="64" spans="1:24" ht="21.75" customHeight="1" outlineLevel="3">
      <c r="A64" s="30">
        <v>29</v>
      </c>
      <c r="B64" s="30"/>
      <c r="C64" s="31" t="s">
        <v>117</v>
      </c>
      <c r="D64" s="32" t="s">
        <v>118</v>
      </c>
      <c r="E64" s="32"/>
      <c r="F64" s="32"/>
      <c r="G64" s="32"/>
      <c r="H64" s="32"/>
      <c r="I64" s="32"/>
      <c r="J64" s="33"/>
      <c r="K64" s="34"/>
      <c r="L64" s="32" t="s">
        <v>119</v>
      </c>
      <c r="M64" s="32" t="s">
        <v>35</v>
      </c>
      <c r="N64" s="32"/>
      <c r="O64" s="32"/>
      <c r="P64" s="32"/>
      <c r="Q64" s="32"/>
      <c r="R64" s="35">
        <v>105</v>
      </c>
      <c r="S64" s="35"/>
      <c r="T64" s="36"/>
      <c r="U64" s="37"/>
      <c r="V64" s="38">
        <f ca="1">INDIRECT("RC[-4]",0)*INDIRECT("RC[-1]",0)</f>
        <v>0</v>
      </c>
      <c r="W64" s="39" t="str">
        <f>HYPERLINK("https://gb-opt.ru/wp-content/uploads/goods/041909/041909.png","фото")</f>
        <v>фото</v>
      </c>
      <c r="X64" s="32"/>
    </row>
    <row r="65" spans="1:24" ht="21.75" customHeight="1" outlineLevel="3">
      <c r="A65" s="30">
        <v>30</v>
      </c>
      <c r="B65" s="30"/>
      <c r="C65" s="31" t="s">
        <v>120</v>
      </c>
      <c r="D65" s="32" t="s">
        <v>121</v>
      </c>
      <c r="E65" s="32"/>
      <c r="F65" s="32"/>
      <c r="G65" s="32"/>
      <c r="H65" s="32"/>
      <c r="I65" s="32"/>
      <c r="J65" s="33"/>
      <c r="K65" s="34"/>
      <c r="L65" s="32" t="s">
        <v>122</v>
      </c>
      <c r="M65" s="32" t="s">
        <v>70</v>
      </c>
      <c r="N65" s="32"/>
      <c r="O65" s="32"/>
      <c r="P65" s="32"/>
      <c r="Q65" s="32"/>
      <c r="R65" s="35">
        <v>78.5</v>
      </c>
      <c r="S65" s="35"/>
      <c r="T65" s="36"/>
      <c r="U65" s="37"/>
      <c r="V65" s="38">
        <f ca="1">INDIRECT("RC[-4]",0)*INDIRECT("RC[-1]",0)</f>
        <v>0</v>
      </c>
      <c r="W65" s="39" t="str">
        <f>HYPERLINK("https://gb-opt.ru/wp-content/uploads/goods/034275/casseta144.jpg","фото")</f>
        <v>фото</v>
      </c>
      <c r="X65" s="32"/>
    </row>
    <row r="66" spans="1:24" ht="32.25" customHeight="1" outlineLevel="3">
      <c r="A66" s="30">
        <v>31</v>
      </c>
      <c r="B66" s="30"/>
      <c r="C66" s="31" t="s">
        <v>123</v>
      </c>
      <c r="D66" s="32" t="s">
        <v>124</v>
      </c>
      <c r="E66" s="32"/>
      <c r="F66" s="32"/>
      <c r="G66" s="32"/>
      <c r="H66" s="32"/>
      <c r="I66" s="32"/>
      <c r="J66" s="33"/>
      <c r="K66" s="34"/>
      <c r="L66" s="32" t="s">
        <v>125</v>
      </c>
      <c r="M66" s="32" t="s">
        <v>70</v>
      </c>
      <c r="N66" s="32"/>
      <c r="O66" s="32"/>
      <c r="P66" s="32"/>
      <c r="Q66" s="32"/>
      <c r="R66" s="35">
        <v>78.5</v>
      </c>
      <c r="S66" s="35"/>
      <c r="T66" s="36"/>
      <c r="U66" s="37"/>
      <c r="V66" s="38">
        <f ca="1">INDIRECT("RC[-4]",0)*INDIRECT("RC[-1]",0)</f>
        <v>0</v>
      </c>
      <c r="W66" s="39" t="str">
        <f>HYPERLINK("https://gb-opt.ru/wp-content/uploads/goods/034276/c241.jpg","фото")</f>
        <v>фото</v>
      </c>
      <c r="X66" s="32"/>
    </row>
    <row r="67" spans="1:24" ht="32.25" customHeight="1" outlineLevel="3">
      <c r="A67" s="30">
        <v>32</v>
      </c>
      <c r="B67" s="30"/>
      <c r="C67" s="31" t="s">
        <v>126</v>
      </c>
      <c r="D67" s="32" t="s">
        <v>127</v>
      </c>
      <c r="E67" s="32"/>
      <c r="F67" s="32"/>
      <c r="G67" s="32"/>
      <c r="H67" s="32"/>
      <c r="I67" s="32"/>
      <c r="J67" s="33"/>
      <c r="K67" s="34"/>
      <c r="L67" s="32" t="s">
        <v>128</v>
      </c>
      <c r="M67" s="32" t="s">
        <v>70</v>
      </c>
      <c r="N67" s="32"/>
      <c r="O67" s="32"/>
      <c r="P67" s="32"/>
      <c r="Q67" s="32"/>
      <c r="R67" s="35">
        <v>61.35</v>
      </c>
      <c r="S67" s="35"/>
      <c r="T67" s="36"/>
      <c r="U67" s="37"/>
      <c r="V67" s="38">
        <f ca="1">INDIRECT("RC[-4]",0)*INDIRECT("RC[-1]",0)</f>
        <v>0</v>
      </c>
      <c r="W67" s="39" t="str">
        <f>HYPERLINK("https://gb-opt.ru/wp-content/uploads/goods/034277/c244.jpg","фото")</f>
        <v>фото</v>
      </c>
      <c r="X67" s="32"/>
    </row>
    <row r="68" spans="1:24" ht="21.75" customHeight="1" outlineLevel="3">
      <c r="A68" s="30">
        <v>33</v>
      </c>
      <c r="B68" s="30"/>
      <c r="C68" s="31" t="s">
        <v>129</v>
      </c>
      <c r="D68" s="32" t="s">
        <v>130</v>
      </c>
      <c r="E68" s="32"/>
      <c r="F68" s="32"/>
      <c r="G68" s="32"/>
      <c r="H68" s="32"/>
      <c r="I68" s="32"/>
      <c r="J68" s="33"/>
      <c r="K68" s="34"/>
      <c r="L68" s="32" t="s">
        <v>131</v>
      </c>
      <c r="M68" s="32" t="s">
        <v>35</v>
      </c>
      <c r="N68" s="32"/>
      <c r="O68" s="32"/>
      <c r="P68" s="32"/>
      <c r="Q68" s="32"/>
      <c r="R68" s="35">
        <v>92.4</v>
      </c>
      <c r="S68" s="35"/>
      <c r="T68" s="36"/>
      <c r="U68" s="37"/>
      <c r="V68" s="38">
        <f ca="1">INDIRECT("RC[-4]",0)*INDIRECT("RC[-1]",0)</f>
        <v>0</v>
      </c>
      <c r="W68" s="39" t="str">
        <f>HYPERLINK("https://gb-opt.ru/wp-content/uploads/goods/041910/041910.png","фото")</f>
        <v>фото</v>
      </c>
      <c r="X68" s="32"/>
    </row>
    <row r="69" spans="1:24" ht="11.25" customHeight="1" outlineLevel="3">
      <c r="A69" s="30">
        <v>34</v>
      </c>
      <c r="B69" s="30"/>
      <c r="C69" s="31" t="s">
        <v>132</v>
      </c>
      <c r="D69" s="32" t="s">
        <v>133</v>
      </c>
      <c r="E69" s="32"/>
      <c r="F69" s="32"/>
      <c r="G69" s="32"/>
      <c r="H69" s="32"/>
      <c r="I69" s="32"/>
      <c r="J69" s="33"/>
      <c r="K69" s="34"/>
      <c r="L69" s="32"/>
      <c r="M69" s="32" t="s">
        <v>35</v>
      </c>
      <c r="N69" s="32"/>
      <c r="O69" s="32"/>
      <c r="P69" s="32"/>
      <c r="Q69" s="32"/>
      <c r="R69" s="35">
        <v>609</v>
      </c>
      <c r="S69" s="35"/>
      <c r="T69" s="36"/>
      <c r="U69" s="37"/>
      <c r="V69" s="38">
        <f ca="1">INDIRECT("RC[-4]",0)*INDIRECT("RC[-1]",0)</f>
        <v>0</v>
      </c>
      <c r="W69" s="39" t="str">
        <f>HYPERLINK("https://gb-opt.ru/wp-content/uploads/goods/038321/dsc_1830-800x800.png","фото")</f>
        <v>фото</v>
      </c>
      <c r="X69" s="32"/>
    </row>
    <row r="70" spans="1:24" ht="11.25" customHeight="1" outlineLevel="3">
      <c r="A70" s="30">
        <v>35</v>
      </c>
      <c r="B70" s="30"/>
      <c r="C70" s="31" t="s">
        <v>134</v>
      </c>
      <c r="D70" s="32" t="s">
        <v>135</v>
      </c>
      <c r="E70" s="32"/>
      <c r="F70" s="32"/>
      <c r="G70" s="32"/>
      <c r="H70" s="32"/>
      <c r="I70" s="32"/>
      <c r="J70" s="33"/>
      <c r="K70" s="34"/>
      <c r="L70" s="32"/>
      <c r="M70" s="32" t="s">
        <v>35</v>
      </c>
      <c r="N70" s="32"/>
      <c r="O70" s="32"/>
      <c r="P70" s="32"/>
      <c r="Q70" s="32"/>
      <c r="R70" s="35">
        <v>855.5</v>
      </c>
      <c r="S70" s="35"/>
      <c r="T70" s="36"/>
      <c r="U70" s="37"/>
      <c r="V70" s="38">
        <f ca="1">INDIRECT("RC[-4]",0)*INDIRECT("RC[-1]",0)</f>
        <v>0</v>
      </c>
      <c r="W70" s="39" t="str">
        <f>HYPERLINK("https://gb-opt.ru/wp-content/uploads/goods/038321/dsc_1830-800x800.png","фото")</f>
        <v>фото</v>
      </c>
      <c r="X70" s="32"/>
    </row>
    <row r="71" spans="1:24" ht="11.25" customHeight="1" outlineLevel="3">
      <c r="A71" s="30">
        <v>36</v>
      </c>
      <c r="B71" s="30"/>
      <c r="C71" s="31" t="s">
        <v>136</v>
      </c>
      <c r="D71" s="32" t="s">
        <v>137</v>
      </c>
      <c r="E71" s="32"/>
      <c r="F71" s="32"/>
      <c r="G71" s="32"/>
      <c r="H71" s="32"/>
      <c r="I71" s="32"/>
      <c r="J71" s="33"/>
      <c r="K71" s="34"/>
      <c r="L71" s="32"/>
      <c r="M71" s="32" t="s">
        <v>35</v>
      </c>
      <c r="N71" s="32"/>
      <c r="O71" s="32"/>
      <c r="P71" s="32"/>
      <c r="Q71" s="32"/>
      <c r="R71" s="35">
        <v>95.7</v>
      </c>
      <c r="S71" s="35"/>
      <c r="T71" s="36"/>
      <c r="U71" s="37"/>
      <c r="V71" s="38">
        <f ca="1">INDIRECT("RC[-4]",0)*INDIRECT("RC[-1]",0)</f>
        <v>0</v>
      </c>
      <c r="W71" s="39" t="str">
        <f>HYPERLINK("https://gb-opt.ru/wp-content/uploads/goods/033169/kashpo_beloe_1-800x800.jpg","фото")</f>
        <v>фото</v>
      </c>
      <c r="X71" s="32" t="s">
        <v>138</v>
      </c>
    </row>
    <row r="72" spans="1:24" ht="11.25" customHeight="1" outlineLevel="3">
      <c r="A72" s="30">
        <v>37</v>
      </c>
      <c r="B72" s="30"/>
      <c r="C72" s="31" t="s">
        <v>139</v>
      </c>
      <c r="D72" s="32" t="s">
        <v>140</v>
      </c>
      <c r="E72" s="32"/>
      <c r="F72" s="32"/>
      <c r="G72" s="32"/>
      <c r="H72" s="32"/>
      <c r="I72" s="32"/>
      <c r="J72" s="33"/>
      <c r="K72" s="34"/>
      <c r="L72" s="32"/>
      <c r="M72" s="32" t="s">
        <v>35</v>
      </c>
      <c r="N72" s="32"/>
      <c r="O72" s="32"/>
      <c r="P72" s="32"/>
      <c r="Q72" s="32"/>
      <c r="R72" s="35">
        <v>95.7</v>
      </c>
      <c r="S72" s="35"/>
      <c r="T72" s="36"/>
      <c r="U72" s="37"/>
      <c r="V72" s="38">
        <f ca="1">INDIRECT("RC[-4]",0)*INDIRECT("RC[-1]",0)</f>
        <v>0</v>
      </c>
      <c r="W72" s="39" t="str">
        <f>HYPERLINK("https://gb-opt.ru/wp-content/uploads/goods/033170/kashpo_terrakotovoe_1-800x800.jpg","фото")</f>
        <v>фото</v>
      </c>
      <c r="X72" s="32" t="s">
        <v>141</v>
      </c>
    </row>
    <row r="73" spans="1:24" ht="11.25" customHeight="1" outlineLevel="3">
      <c r="A73" s="30">
        <v>38</v>
      </c>
      <c r="B73" s="30"/>
      <c r="C73" s="31" t="s">
        <v>142</v>
      </c>
      <c r="D73" s="32" t="s">
        <v>143</v>
      </c>
      <c r="E73" s="32"/>
      <c r="F73" s="32"/>
      <c r="G73" s="32"/>
      <c r="H73" s="32"/>
      <c r="I73" s="32"/>
      <c r="J73" s="33"/>
      <c r="K73" s="34"/>
      <c r="L73" s="32"/>
      <c r="M73" s="32" t="s">
        <v>35</v>
      </c>
      <c r="N73" s="32"/>
      <c r="O73" s="32"/>
      <c r="P73" s="32"/>
      <c r="Q73" s="32"/>
      <c r="R73" s="35">
        <v>113.1</v>
      </c>
      <c r="S73" s="35"/>
      <c r="T73" s="36"/>
      <c r="U73" s="37"/>
      <c r="V73" s="38">
        <f ca="1">INDIRECT("RC[-4]",0)*INDIRECT("RC[-1]",0)</f>
        <v>0</v>
      </c>
      <c r="W73" s="39" t="str">
        <f>HYPERLINK("https://gb-opt.ru/wp-content/uploads/goods/033173/kashpo_beloe-800x800.jpg","фото")</f>
        <v>фото</v>
      </c>
      <c r="X73" s="32" t="s">
        <v>144</v>
      </c>
    </row>
    <row r="74" spans="1:24" ht="11.25" customHeight="1" outlineLevel="3">
      <c r="A74" s="30">
        <v>39</v>
      </c>
      <c r="B74" s="30"/>
      <c r="C74" s="31" t="s">
        <v>145</v>
      </c>
      <c r="D74" s="32" t="s">
        <v>146</v>
      </c>
      <c r="E74" s="32"/>
      <c r="F74" s="32"/>
      <c r="G74" s="32"/>
      <c r="H74" s="32"/>
      <c r="I74" s="32"/>
      <c r="J74" s="33"/>
      <c r="K74" s="34"/>
      <c r="L74" s="32"/>
      <c r="M74" s="32" t="s">
        <v>35</v>
      </c>
      <c r="N74" s="32"/>
      <c r="O74" s="32"/>
      <c r="P74" s="32"/>
      <c r="Q74" s="32"/>
      <c r="R74" s="35">
        <v>113.1</v>
      </c>
      <c r="S74" s="35"/>
      <c r="T74" s="36"/>
      <c r="U74" s="37"/>
      <c r="V74" s="38">
        <f ca="1">INDIRECT("RC[-4]",0)*INDIRECT("RC[-1]",0)</f>
        <v>0</v>
      </c>
      <c r="W74" s="39" t="str">
        <f>HYPERLINK("https://gb-opt.ru/wp-content/uploads/goods/033174/kashpo_terrakotovoe-800x800.jpg","фото")</f>
        <v>фото</v>
      </c>
      <c r="X74" s="32" t="s">
        <v>147</v>
      </c>
    </row>
    <row r="75" spans="1:24" ht="21.75" customHeight="1" outlineLevel="3">
      <c r="A75" s="30">
        <v>40</v>
      </c>
      <c r="B75" s="30"/>
      <c r="C75" s="31" t="s">
        <v>148</v>
      </c>
      <c r="D75" s="32" t="s">
        <v>149</v>
      </c>
      <c r="E75" s="32"/>
      <c r="F75" s="32"/>
      <c r="G75" s="32"/>
      <c r="H75" s="32"/>
      <c r="I75" s="32"/>
      <c r="J75" s="33"/>
      <c r="K75" s="34"/>
      <c r="L75" s="32" t="s">
        <v>150</v>
      </c>
      <c r="M75" s="32" t="s">
        <v>70</v>
      </c>
      <c r="N75" s="32"/>
      <c r="O75" s="32"/>
      <c r="P75" s="32"/>
      <c r="Q75" s="32"/>
      <c r="R75" s="35">
        <v>7.79</v>
      </c>
      <c r="S75" s="35"/>
      <c r="T75" s="51"/>
      <c r="U75" s="37"/>
      <c r="V75" s="38">
        <f ca="1">INDIRECT("RC[-4]",0)*INDIRECT("RC[-1]",0)</f>
        <v>0</v>
      </c>
      <c r="W75" s="39" t="str">
        <f>HYPERLINK("https://gb-opt.ru/wp-content/uploads/goods/034295/e9477.jpg","фото")</f>
        <v>фото</v>
      </c>
      <c r="X75" s="32"/>
    </row>
    <row r="76" spans="1:24" ht="21.75" customHeight="1" outlineLevel="3">
      <c r="A76" s="30">
        <v>41</v>
      </c>
      <c r="B76" s="30"/>
      <c r="C76" s="31" t="s">
        <v>151</v>
      </c>
      <c r="D76" s="32" t="s">
        <v>152</v>
      </c>
      <c r="E76" s="32"/>
      <c r="F76" s="32"/>
      <c r="G76" s="32"/>
      <c r="H76" s="32"/>
      <c r="I76" s="32"/>
      <c r="J76" s="33"/>
      <c r="K76" s="34"/>
      <c r="L76" s="32" t="s">
        <v>153</v>
      </c>
      <c r="M76" s="32" t="s">
        <v>70</v>
      </c>
      <c r="N76" s="32"/>
      <c r="O76" s="32"/>
      <c r="P76" s="32"/>
      <c r="Q76" s="32"/>
      <c r="R76" s="35">
        <v>6.89</v>
      </c>
      <c r="S76" s="35"/>
      <c r="T76" s="51"/>
      <c r="U76" s="37"/>
      <c r="V76" s="38">
        <f ca="1">INDIRECT("RC[-4]",0)*INDIRECT("RC[-1]",0)</f>
        <v>0</v>
      </c>
      <c r="W76" s="39" t="str">
        <f>HYPERLINK("https://gb-opt.ru/wp-content/uploads/goods/034296/e9002.jpg","фото")</f>
        <v>фото</v>
      </c>
      <c r="X76" s="32"/>
    </row>
    <row r="77" spans="1:24" ht="21.75" customHeight="1" outlineLevel="3">
      <c r="A77" s="30">
        <v>42</v>
      </c>
      <c r="B77" s="30"/>
      <c r="C77" s="31" t="s">
        <v>154</v>
      </c>
      <c r="D77" s="32" t="s">
        <v>155</v>
      </c>
      <c r="E77" s="32"/>
      <c r="F77" s="32"/>
      <c r="G77" s="32"/>
      <c r="H77" s="32"/>
      <c r="I77" s="32"/>
      <c r="J77" s="33"/>
      <c r="K77" s="34"/>
      <c r="L77" s="32" t="s">
        <v>156</v>
      </c>
      <c r="M77" s="32" t="s">
        <v>70</v>
      </c>
      <c r="N77" s="32"/>
      <c r="O77" s="32"/>
      <c r="P77" s="32"/>
      <c r="Q77" s="32"/>
      <c r="R77" s="35">
        <v>6.89</v>
      </c>
      <c r="S77" s="35"/>
      <c r="T77" s="51"/>
      <c r="U77" s="37"/>
      <c r="V77" s="38">
        <f ca="1">INDIRECT("RC[-4]",0)*INDIRECT("RC[-1]",0)</f>
        <v>0</v>
      </c>
      <c r="W77" s="39" t="str">
        <f>HYPERLINK("https://gb-opt.ru/wp-content/uploads/goods/034301/e9473.jpg","фото")</f>
        <v>фото</v>
      </c>
      <c r="X77" s="32"/>
    </row>
    <row r="78" spans="1:24" ht="11.25" customHeight="1" outlineLevel="3">
      <c r="A78" s="30">
        <v>43</v>
      </c>
      <c r="B78" s="30"/>
      <c r="C78" s="31" t="s">
        <v>157</v>
      </c>
      <c r="D78" s="32" t="s">
        <v>158</v>
      </c>
      <c r="E78" s="32"/>
      <c r="F78" s="32"/>
      <c r="G78" s="32"/>
      <c r="H78" s="32"/>
      <c r="I78" s="32"/>
      <c r="J78" s="33"/>
      <c r="K78" s="34"/>
      <c r="L78" s="32"/>
      <c r="M78" s="32" t="s">
        <v>159</v>
      </c>
      <c r="N78" s="32"/>
      <c r="O78" s="32"/>
      <c r="P78" s="32"/>
      <c r="Q78" s="32"/>
      <c r="R78" s="35">
        <v>139.1</v>
      </c>
      <c r="S78" s="35"/>
      <c r="T78" s="36"/>
      <c r="U78" s="37"/>
      <c r="V78" s="38">
        <f ca="1">INDIRECT("RC[-4]",0)*INDIRECT("RC[-1]",0)</f>
        <v>0</v>
      </c>
      <c r="W78" s="39" t="str">
        <f>HYPERLINK("https://gb-opt.ru/wp-content/uploads/goods/034297/nabor-gorsh-chern.jpeg","фото")</f>
        <v>фото</v>
      </c>
      <c r="X78" s="32" t="s">
        <v>160</v>
      </c>
    </row>
    <row r="79" spans="1:24" ht="11.25" customHeight="1" outlineLevel="3">
      <c r="A79" s="30">
        <v>44</v>
      </c>
      <c r="B79" s="30"/>
      <c r="C79" s="31" t="s">
        <v>161</v>
      </c>
      <c r="D79" s="32" t="s">
        <v>162</v>
      </c>
      <c r="E79" s="32"/>
      <c r="F79" s="32"/>
      <c r="G79" s="32"/>
      <c r="H79" s="32"/>
      <c r="I79" s="32"/>
      <c r="J79" s="33"/>
      <c r="K79" s="34"/>
      <c r="L79" s="32"/>
      <c r="M79" s="32" t="s">
        <v>163</v>
      </c>
      <c r="N79" s="32"/>
      <c r="O79" s="32"/>
      <c r="P79" s="32"/>
      <c r="Q79" s="32"/>
      <c r="R79" s="35">
        <v>156.96</v>
      </c>
      <c r="S79" s="35"/>
      <c r="T79" s="36"/>
      <c r="U79" s="37"/>
      <c r="V79" s="38">
        <f ca="1">INDIRECT("RC[-4]",0)*INDIRECT("RC[-1]",0)</f>
        <v>0</v>
      </c>
      <c r="W79" s="39" t="str">
        <f>HYPERLINK("https://gb-opt.ru/wp-content/uploads/goods/040845/m1010.jpg","фото")</f>
        <v>фото</v>
      </c>
      <c r="X79" s="32" t="s">
        <v>164</v>
      </c>
    </row>
    <row r="80" spans="1:24" ht="11.25" customHeight="1" outlineLevel="3">
      <c r="A80" s="30">
        <v>45</v>
      </c>
      <c r="B80" s="30"/>
      <c r="C80" s="31" t="s">
        <v>165</v>
      </c>
      <c r="D80" s="32" t="s">
        <v>166</v>
      </c>
      <c r="E80" s="32"/>
      <c r="F80" s="32"/>
      <c r="G80" s="32"/>
      <c r="H80" s="32"/>
      <c r="I80" s="32"/>
      <c r="J80" s="33"/>
      <c r="K80" s="34"/>
      <c r="L80" s="32"/>
      <c r="M80" s="32" t="s">
        <v>167</v>
      </c>
      <c r="N80" s="32"/>
      <c r="O80" s="32"/>
      <c r="P80" s="32"/>
      <c r="Q80" s="32"/>
      <c r="R80" s="35">
        <v>120.8</v>
      </c>
      <c r="S80" s="35"/>
      <c r="T80" s="36"/>
      <c r="U80" s="37"/>
      <c r="V80" s="38">
        <f ca="1">INDIRECT("RC[-4]",0)*INDIRECT("RC[-1]",0)</f>
        <v>0</v>
      </c>
      <c r="W80" s="39" t="str">
        <f>HYPERLINK("https://gb-opt.ru/wp-content/uploads/goods/035572/ap_116-nabor_dlya_rassady_0_6l.png","фото")</f>
        <v>фото</v>
      </c>
      <c r="X80" s="32" t="s">
        <v>168</v>
      </c>
    </row>
    <row r="81" spans="1:24" ht="11.25" customHeight="1" outlineLevel="3">
      <c r="A81" s="30">
        <v>46</v>
      </c>
      <c r="B81" s="30"/>
      <c r="C81" s="31" t="s">
        <v>169</v>
      </c>
      <c r="D81" s="32" t="s">
        <v>170</v>
      </c>
      <c r="E81" s="32"/>
      <c r="F81" s="32"/>
      <c r="G81" s="32"/>
      <c r="H81" s="32"/>
      <c r="I81" s="32"/>
      <c r="J81" s="33"/>
      <c r="K81" s="34"/>
      <c r="L81" s="32"/>
      <c r="M81" s="32" t="s">
        <v>167</v>
      </c>
      <c r="N81" s="32"/>
      <c r="O81" s="32"/>
      <c r="P81" s="32"/>
      <c r="Q81" s="32"/>
      <c r="R81" s="35">
        <v>131.08</v>
      </c>
      <c r="S81" s="35"/>
      <c r="T81" s="36"/>
      <c r="U81" s="37"/>
      <c r="V81" s="38">
        <f ca="1">INDIRECT("RC[-4]",0)*INDIRECT("RC[-1]",0)</f>
        <v>0</v>
      </c>
      <c r="W81" s="39" t="str">
        <f>HYPERLINK("https://gb-opt.ru/wp-content/uploads/goods/034306/034306.png","фото")</f>
        <v>фото</v>
      </c>
      <c r="X81" s="32" t="s">
        <v>171</v>
      </c>
    </row>
    <row r="82" spans="1:24" ht="11.25" customHeight="1" outlineLevel="3">
      <c r="A82" s="40">
        <v>47</v>
      </c>
      <c r="B82" s="40"/>
      <c r="C82" s="41" t="s">
        <v>172</v>
      </c>
      <c r="D82" s="42" t="s">
        <v>173</v>
      </c>
      <c r="E82" s="42"/>
      <c r="F82" s="42"/>
      <c r="G82" s="42"/>
      <c r="H82" s="42"/>
      <c r="I82" s="42"/>
      <c r="J82" s="43"/>
      <c r="K82" s="44"/>
      <c r="L82" s="42"/>
      <c r="M82" s="42" t="s">
        <v>167</v>
      </c>
      <c r="N82" s="42"/>
      <c r="O82" s="42"/>
      <c r="P82" s="45" t="s">
        <v>39</v>
      </c>
      <c r="Q82" s="32"/>
      <c r="R82" s="46">
        <v>229.46</v>
      </c>
      <c r="S82" s="46"/>
      <c r="T82" s="52"/>
      <c r="U82" s="48"/>
      <c r="V82" s="49">
        <f ca="1">INDIRECT("RC[-4]",0)*INDIRECT("RC[-1]",0)</f>
        <v>0</v>
      </c>
      <c r="W82" s="50" t="str">
        <f>HYPERLINK("https://gb-opt.ru/wp-content/uploads/goods/034298/ap_125-nabor_dlya_rassady-0_5l.png","фото")</f>
        <v>фото</v>
      </c>
      <c r="X82" s="42" t="s">
        <v>174</v>
      </c>
    </row>
    <row r="83" spans="1:24" ht="11.25" customHeight="1" outlineLevel="3">
      <c r="A83" s="30">
        <v>48</v>
      </c>
      <c r="B83" s="30"/>
      <c r="C83" s="31" t="s">
        <v>175</v>
      </c>
      <c r="D83" s="32" t="s">
        <v>176</v>
      </c>
      <c r="E83" s="32"/>
      <c r="F83" s="32"/>
      <c r="G83" s="32"/>
      <c r="H83" s="32"/>
      <c r="I83" s="32"/>
      <c r="J83" s="33"/>
      <c r="K83" s="34"/>
      <c r="L83" s="32" t="s">
        <v>34</v>
      </c>
      <c r="M83" s="32" t="s">
        <v>70</v>
      </c>
      <c r="N83" s="32"/>
      <c r="O83" s="32"/>
      <c r="P83" s="32"/>
      <c r="Q83" s="32"/>
      <c r="R83" s="35">
        <v>4.5</v>
      </c>
      <c r="S83" s="35"/>
      <c r="T83" s="36"/>
      <c r="U83" s="37"/>
      <c r="V83" s="38">
        <f ca="1">INDIRECT("RC[-4]",0)*INDIRECT("RC[-1]",0)</f>
        <v>0</v>
      </c>
      <c r="W83" s="39" t="str">
        <f>HYPERLINK("https://gb-opt.ru/wp-content/uploads/goods/034302/pakety-1.jpg","фото")</f>
        <v>фото</v>
      </c>
      <c r="X83" s="32"/>
    </row>
    <row r="84" spans="1:24" ht="11.25" customHeight="1" outlineLevel="3">
      <c r="A84" s="30">
        <v>49</v>
      </c>
      <c r="B84" s="30"/>
      <c r="C84" s="31" t="s">
        <v>177</v>
      </c>
      <c r="D84" s="32" t="s">
        <v>178</v>
      </c>
      <c r="E84" s="32"/>
      <c r="F84" s="32"/>
      <c r="G84" s="32"/>
      <c r="H84" s="32"/>
      <c r="I84" s="32"/>
      <c r="J84" s="33"/>
      <c r="K84" s="34"/>
      <c r="L84" s="32" t="s">
        <v>43</v>
      </c>
      <c r="M84" s="32" t="s">
        <v>70</v>
      </c>
      <c r="N84" s="32"/>
      <c r="O84" s="32"/>
      <c r="P84" s="32"/>
      <c r="Q84" s="32"/>
      <c r="R84" s="35">
        <v>7.35</v>
      </c>
      <c r="S84" s="35"/>
      <c r="T84" s="36"/>
      <c r="U84" s="37"/>
      <c r="V84" s="38">
        <f ca="1">INDIRECT("RC[-4]",0)*INDIRECT("RC[-1]",0)</f>
        <v>0</v>
      </c>
      <c r="W84" s="39" t="str">
        <f>HYPERLINK("https://gb-opt.ru/wp-content/uploads/goods/034312/pakety-2.jpg","фото")</f>
        <v>фото</v>
      </c>
      <c r="X84" s="32"/>
    </row>
    <row r="85" spans="1:24" ht="11.25" customHeight="1" outlineLevel="3">
      <c r="A85" s="30">
        <v>50</v>
      </c>
      <c r="B85" s="30"/>
      <c r="C85" s="31" t="s">
        <v>179</v>
      </c>
      <c r="D85" s="32" t="s">
        <v>180</v>
      </c>
      <c r="E85" s="32"/>
      <c r="F85" s="32"/>
      <c r="G85" s="32"/>
      <c r="H85" s="32"/>
      <c r="I85" s="32"/>
      <c r="J85" s="33"/>
      <c r="K85" s="34"/>
      <c r="L85" s="32" t="s">
        <v>104</v>
      </c>
      <c r="M85" s="32" t="s">
        <v>70</v>
      </c>
      <c r="N85" s="32"/>
      <c r="O85" s="32"/>
      <c r="P85" s="32"/>
      <c r="Q85" s="32"/>
      <c r="R85" s="35">
        <v>11.15</v>
      </c>
      <c r="S85" s="35"/>
      <c r="T85" s="36"/>
      <c r="U85" s="37"/>
      <c r="V85" s="38">
        <f ca="1">INDIRECT("RC[-4]",0)*INDIRECT("RC[-1]",0)</f>
        <v>0</v>
      </c>
      <c r="W85" s="39" t="str">
        <f>HYPERLINK("https://gb-opt.ru/wp-content/uploads/goods/038320/paket-rassad-3l.jpg","фото")</f>
        <v>фото</v>
      </c>
      <c r="X85" s="32"/>
    </row>
    <row r="86" spans="1:24" ht="11.25" customHeight="1" outlineLevel="3">
      <c r="A86" s="30">
        <v>51</v>
      </c>
      <c r="B86" s="30"/>
      <c r="C86" s="31" t="s">
        <v>181</v>
      </c>
      <c r="D86" s="32" t="s">
        <v>182</v>
      </c>
      <c r="E86" s="32"/>
      <c r="F86" s="32"/>
      <c r="G86" s="32"/>
      <c r="H86" s="32"/>
      <c r="I86" s="32"/>
      <c r="J86" s="33"/>
      <c r="K86" s="34"/>
      <c r="L86" s="32" t="s">
        <v>183</v>
      </c>
      <c r="M86" s="32" t="s">
        <v>70</v>
      </c>
      <c r="N86" s="32"/>
      <c r="O86" s="32"/>
      <c r="P86" s="32"/>
      <c r="Q86" s="32"/>
      <c r="R86" s="35">
        <v>15.35</v>
      </c>
      <c r="S86" s="35"/>
      <c r="T86" s="36"/>
      <c r="U86" s="37"/>
      <c r="V86" s="38">
        <f ca="1">INDIRECT("RC[-4]",0)*INDIRECT("RC[-1]",0)</f>
        <v>0</v>
      </c>
      <c r="W86" s="39" t="str">
        <f>HYPERLINK("https://gb-opt.ru/wp-content/uploads/goods/034308/paket-rass-5l.jpg","фото")</f>
        <v>фото</v>
      </c>
      <c r="X86" s="32"/>
    </row>
    <row r="87" spans="1:24" ht="11.25" customHeight="1" outlineLevel="3">
      <c r="A87" s="30">
        <v>52</v>
      </c>
      <c r="B87" s="30"/>
      <c r="C87" s="31" t="s">
        <v>184</v>
      </c>
      <c r="D87" s="32" t="s">
        <v>185</v>
      </c>
      <c r="E87" s="32"/>
      <c r="F87" s="32"/>
      <c r="G87" s="32"/>
      <c r="H87" s="32"/>
      <c r="I87" s="32"/>
      <c r="J87" s="33"/>
      <c r="K87" s="34"/>
      <c r="L87" s="32"/>
      <c r="M87" s="32" t="s">
        <v>35</v>
      </c>
      <c r="N87" s="32"/>
      <c r="O87" s="32"/>
      <c r="P87" s="32"/>
      <c r="Q87" s="32"/>
      <c r="R87" s="35">
        <v>60.9</v>
      </c>
      <c r="S87" s="35"/>
      <c r="T87" s="36"/>
      <c r="U87" s="37"/>
      <c r="V87" s="38">
        <f ca="1">INDIRECT("RC[-4]",0)*INDIRECT("RC[-1]",0)</f>
        <v>0</v>
      </c>
      <c r="W87" s="39" t="str">
        <f>HYPERLINK("https://gb-opt.ru/wp-content/uploads/goods/041912/041912.png","фото")</f>
        <v>фото</v>
      </c>
      <c r="X87" s="32"/>
    </row>
    <row r="88" spans="1:24" ht="11.25" customHeight="1" outlineLevel="3">
      <c r="A88" s="30">
        <v>53</v>
      </c>
      <c r="B88" s="30"/>
      <c r="C88" s="31" t="s">
        <v>186</v>
      </c>
      <c r="D88" s="32" t="s">
        <v>187</v>
      </c>
      <c r="E88" s="32"/>
      <c r="F88" s="32"/>
      <c r="G88" s="32"/>
      <c r="H88" s="32"/>
      <c r="I88" s="32"/>
      <c r="J88" s="33"/>
      <c r="K88" s="34"/>
      <c r="L88" s="32"/>
      <c r="M88" s="32" t="s">
        <v>70</v>
      </c>
      <c r="N88" s="32"/>
      <c r="O88" s="32"/>
      <c r="P88" s="32"/>
      <c r="Q88" s="32"/>
      <c r="R88" s="35">
        <v>88.65</v>
      </c>
      <c r="S88" s="35"/>
      <c r="T88" s="36"/>
      <c r="U88" s="37"/>
      <c r="V88" s="38">
        <f ca="1">INDIRECT("RC[-4]",0)*INDIRECT("RC[-1]",0)</f>
        <v>0</v>
      </c>
      <c r="W88" s="39" t="str">
        <f>HYPERLINK("https://gb-opt.ru/wp-content/uploads/goods/035368/sh477.jpeg","фото")</f>
        <v>фото</v>
      </c>
      <c r="X88" s="32"/>
    </row>
    <row r="89" spans="1:24" ht="11.25" customHeight="1" outlineLevel="3">
      <c r="A89" s="40">
        <v>54</v>
      </c>
      <c r="B89" s="40"/>
      <c r="C89" s="41" t="s">
        <v>188</v>
      </c>
      <c r="D89" s="42" t="s">
        <v>189</v>
      </c>
      <c r="E89" s="42"/>
      <c r="F89" s="42"/>
      <c r="G89" s="42"/>
      <c r="H89" s="42"/>
      <c r="I89" s="42"/>
      <c r="J89" s="43"/>
      <c r="K89" s="44"/>
      <c r="L89" s="42"/>
      <c r="M89" s="42" t="s">
        <v>70</v>
      </c>
      <c r="N89" s="42"/>
      <c r="O89" s="42"/>
      <c r="P89" s="45" t="s">
        <v>39</v>
      </c>
      <c r="Q89" s="32"/>
      <c r="R89" s="46">
        <v>58.81</v>
      </c>
      <c r="S89" s="46"/>
      <c r="T89" s="52"/>
      <c r="U89" s="48"/>
      <c r="V89" s="49">
        <f ca="1">INDIRECT("RC[-4]",0)*INDIRECT("RC[-1]",0)</f>
        <v>0</v>
      </c>
      <c r="W89" s="50" t="str">
        <f>HYPERLINK("https://gb-opt.ru/wp-content/uploads/goods/035714/e463.jpg","фото")</f>
        <v>фото</v>
      </c>
      <c r="X89" s="42"/>
    </row>
    <row r="90" spans="1:24" ht="32.25" customHeight="1" outlineLevel="3">
      <c r="A90" s="30">
        <v>55</v>
      </c>
      <c r="B90" s="30"/>
      <c r="C90" s="31" t="s">
        <v>190</v>
      </c>
      <c r="D90" s="32" t="s">
        <v>191</v>
      </c>
      <c r="E90" s="32"/>
      <c r="F90" s="32"/>
      <c r="G90" s="32"/>
      <c r="H90" s="32"/>
      <c r="I90" s="32"/>
      <c r="J90" s="33"/>
      <c r="K90" s="34"/>
      <c r="L90" s="32" t="s">
        <v>192</v>
      </c>
      <c r="M90" s="32" t="s">
        <v>74</v>
      </c>
      <c r="N90" s="32"/>
      <c r="O90" s="32"/>
      <c r="P90" s="32"/>
      <c r="Q90" s="32"/>
      <c r="R90" s="35">
        <v>28.26</v>
      </c>
      <c r="S90" s="35"/>
      <c r="T90" s="36"/>
      <c r="U90" s="37"/>
      <c r="V90" s="38">
        <f ca="1">INDIRECT("RC[-4]",0)*INDIRECT("RC[-1]",0)</f>
        <v>0</v>
      </c>
      <c r="W90" s="39" t="str">
        <f>HYPERLINK("","фото")</f>
        <v>фото</v>
      </c>
      <c r="X90" s="32"/>
    </row>
    <row r="91" spans="1:24" ht="11.25" customHeight="1" outlineLevel="3">
      <c r="A91" s="30">
        <v>56</v>
      </c>
      <c r="B91" s="30"/>
      <c r="C91" s="31" t="s">
        <v>193</v>
      </c>
      <c r="D91" s="32" t="s">
        <v>194</v>
      </c>
      <c r="E91" s="32"/>
      <c r="F91" s="32"/>
      <c r="G91" s="32"/>
      <c r="H91" s="32"/>
      <c r="I91" s="32"/>
      <c r="J91" s="33"/>
      <c r="K91" s="34"/>
      <c r="L91" s="32"/>
      <c r="M91" s="32" t="s">
        <v>195</v>
      </c>
      <c r="N91" s="32"/>
      <c r="O91" s="32"/>
      <c r="P91" s="32"/>
      <c r="Q91" s="32"/>
      <c r="R91" s="35">
        <v>156.15</v>
      </c>
      <c r="S91" s="35"/>
      <c r="T91" s="36"/>
      <c r="U91" s="37"/>
      <c r="V91" s="38">
        <f ca="1">INDIRECT("RC[-4]",0)*INDIRECT("RC[-1]",0)</f>
        <v>0</v>
      </c>
      <c r="W91" s="39" t="str">
        <f>HYPERLINK("https://gb-opt.ru/wp-content/uploads/goods/034317/8-st.png","фото")</f>
        <v>фото</v>
      </c>
      <c r="X91" s="32" t="s">
        <v>196</v>
      </c>
    </row>
    <row r="92" spans="1:24" ht="11.25" customHeight="1" outlineLevel="3">
      <c r="A92" s="30">
        <v>57</v>
      </c>
      <c r="B92" s="30"/>
      <c r="C92" s="31" t="s">
        <v>197</v>
      </c>
      <c r="D92" s="32" t="s">
        <v>198</v>
      </c>
      <c r="E92" s="32"/>
      <c r="F92" s="32"/>
      <c r="G92" s="32"/>
      <c r="H92" s="32"/>
      <c r="I92" s="32"/>
      <c r="J92" s="33"/>
      <c r="K92" s="34"/>
      <c r="L92" s="32"/>
      <c r="M92" s="32" t="s">
        <v>195</v>
      </c>
      <c r="N92" s="32"/>
      <c r="O92" s="32"/>
      <c r="P92" s="32"/>
      <c r="Q92" s="32"/>
      <c r="R92" s="35">
        <v>193.62</v>
      </c>
      <c r="S92" s="35"/>
      <c r="T92" s="36"/>
      <c r="U92" s="37"/>
      <c r="V92" s="38">
        <f ca="1">INDIRECT("RC[-4]",0)*INDIRECT("RC[-1]",0)</f>
        <v>0</v>
      </c>
      <c r="W92" s="39" t="str">
        <f>HYPERLINK("https://gb-opt.ru/wp-content/uploads/goods/035733/10stak.png","фото")</f>
        <v>фото</v>
      </c>
      <c r="X92" s="32" t="s">
        <v>199</v>
      </c>
    </row>
    <row r="93" spans="1:24" ht="11.25" customHeight="1" outlineLevel="3">
      <c r="A93" s="30">
        <v>58</v>
      </c>
      <c r="B93" s="30"/>
      <c r="C93" s="31" t="s">
        <v>200</v>
      </c>
      <c r="D93" s="32" t="s">
        <v>201</v>
      </c>
      <c r="E93" s="32"/>
      <c r="F93" s="32"/>
      <c r="G93" s="32"/>
      <c r="H93" s="32"/>
      <c r="I93" s="32"/>
      <c r="J93" s="33"/>
      <c r="K93" s="34"/>
      <c r="L93" s="32"/>
      <c r="M93" s="32" t="s">
        <v>195</v>
      </c>
      <c r="N93" s="32"/>
      <c r="O93" s="32"/>
      <c r="P93" s="32"/>
      <c r="Q93" s="32"/>
      <c r="R93" s="35">
        <v>200.69</v>
      </c>
      <c r="S93" s="35"/>
      <c r="T93" s="36"/>
      <c r="U93" s="37"/>
      <c r="V93" s="38">
        <f ca="1">INDIRECT("RC[-4]",0)*INDIRECT("RC[-1]",0)</f>
        <v>0</v>
      </c>
      <c r="W93" s="39" t="str">
        <f>HYPERLINK("https://gb-opt.ru/wp-content/uploads/goods/037500/62ceee5b9588ff18d958e11397199ab0.png","фото")</f>
        <v>фото</v>
      </c>
      <c r="X93" s="32" t="s">
        <v>202</v>
      </c>
    </row>
    <row r="94" spans="1:24" ht="11.25" customHeight="1" outlineLevel="3">
      <c r="A94" s="30">
        <v>59</v>
      </c>
      <c r="B94" s="30"/>
      <c r="C94" s="31" t="s">
        <v>203</v>
      </c>
      <c r="D94" s="32" t="s">
        <v>204</v>
      </c>
      <c r="E94" s="32"/>
      <c r="F94" s="32"/>
      <c r="G94" s="32"/>
      <c r="H94" s="32"/>
      <c r="I94" s="32"/>
      <c r="J94" s="33"/>
      <c r="K94" s="34"/>
      <c r="L94" s="32"/>
      <c r="M94" s="32" t="s">
        <v>195</v>
      </c>
      <c r="N94" s="32"/>
      <c r="O94" s="32"/>
      <c r="P94" s="32"/>
      <c r="Q94" s="32"/>
      <c r="R94" s="35">
        <v>108.12</v>
      </c>
      <c r="S94" s="35"/>
      <c r="T94" s="36"/>
      <c r="U94" s="37"/>
      <c r="V94" s="38">
        <f ca="1">INDIRECT("RC[-4]",0)*INDIRECT("RC[-1]",0)</f>
        <v>0</v>
      </c>
      <c r="W94" s="39" t="str">
        <f>HYPERLINK("https://gb-opt.ru/wp-content/uploads/goods/037497/d800a85c4e750bd2376c5434f7920266.png","фото")</f>
        <v>фото</v>
      </c>
      <c r="X94" s="32" t="s">
        <v>205</v>
      </c>
    </row>
    <row r="95" spans="1:24" ht="11.25" customHeight="1" outlineLevel="3">
      <c r="A95" s="30">
        <v>60</v>
      </c>
      <c r="B95" s="30"/>
      <c r="C95" s="31" t="s">
        <v>206</v>
      </c>
      <c r="D95" s="32" t="s">
        <v>207</v>
      </c>
      <c r="E95" s="32"/>
      <c r="F95" s="32"/>
      <c r="G95" s="32"/>
      <c r="H95" s="32"/>
      <c r="I95" s="32"/>
      <c r="J95" s="33"/>
      <c r="K95" s="34"/>
      <c r="L95" s="32"/>
      <c r="M95" s="32" t="s">
        <v>195</v>
      </c>
      <c r="N95" s="32"/>
      <c r="O95" s="32"/>
      <c r="P95" s="32"/>
      <c r="Q95" s="32"/>
      <c r="R95" s="35">
        <v>142.86</v>
      </c>
      <c r="S95" s="35"/>
      <c r="T95" s="36"/>
      <c r="U95" s="37"/>
      <c r="V95" s="38">
        <f ca="1">INDIRECT("RC[-4]",0)*INDIRECT("RC[-1]",0)</f>
        <v>0</v>
      </c>
      <c r="W95" s="39" t="str">
        <f>HYPERLINK("https://gb-opt.ru/wp-content/uploads/goods/034317/8-st.png","фото")</f>
        <v>фото</v>
      </c>
      <c r="X95" s="32" t="s">
        <v>208</v>
      </c>
    </row>
    <row r="96" spans="1:24" ht="11.25" customHeight="1" outlineLevel="3">
      <c r="A96" s="30">
        <v>61</v>
      </c>
      <c r="B96" s="30"/>
      <c r="C96" s="31" t="s">
        <v>209</v>
      </c>
      <c r="D96" s="32" t="s">
        <v>210</v>
      </c>
      <c r="E96" s="32"/>
      <c r="F96" s="32"/>
      <c r="G96" s="32"/>
      <c r="H96" s="32"/>
      <c r="I96" s="32"/>
      <c r="J96" s="33"/>
      <c r="K96" s="34"/>
      <c r="L96" s="32" t="s">
        <v>211</v>
      </c>
      <c r="M96" s="32" t="s">
        <v>195</v>
      </c>
      <c r="N96" s="32"/>
      <c r="O96" s="32"/>
      <c r="P96" s="32"/>
      <c r="Q96" s="32"/>
      <c r="R96" s="35">
        <v>9.46</v>
      </c>
      <c r="S96" s="35"/>
      <c r="T96" s="36"/>
      <c r="U96" s="37"/>
      <c r="V96" s="38">
        <f ca="1">INDIRECT("RC[-4]",0)*INDIRECT("RC[-1]",0)</f>
        <v>0</v>
      </c>
      <c r="W96" s="39" t="str">
        <f>HYPERLINK("https://gb-opt.ru/wp-content/uploads/goods/034319/st-250.jpg","фото")</f>
        <v>фото</v>
      </c>
      <c r="X96" s="32" t="s">
        <v>212</v>
      </c>
    </row>
    <row r="97" spans="1:24" ht="11.25" customHeight="1" outlineLevel="3">
      <c r="A97" s="30">
        <v>62</v>
      </c>
      <c r="B97" s="30"/>
      <c r="C97" s="31" t="s">
        <v>213</v>
      </c>
      <c r="D97" s="32" t="s">
        <v>214</v>
      </c>
      <c r="E97" s="32"/>
      <c r="F97" s="32"/>
      <c r="G97" s="32"/>
      <c r="H97" s="32"/>
      <c r="I97" s="32"/>
      <c r="J97" s="33"/>
      <c r="K97" s="34"/>
      <c r="L97" s="32" t="s">
        <v>215</v>
      </c>
      <c r="M97" s="32" t="s">
        <v>195</v>
      </c>
      <c r="N97" s="32"/>
      <c r="O97" s="32"/>
      <c r="P97" s="32"/>
      <c r="Q97" s="32"/>
      <c r="R97" s="35">
        <v>17.93</v>
      </c>
      <c r="S97" s="35"/>
      <c r="T97" s="36"/>
      <c r="U97" s="37"/>
      <c r="V97" s="38">
        <f ca="1">INDIRECT("RC[-4]",0)*INDIRECT("RC[-1]",0)</f>
        <v>0</v>
      </c>
      <c r="W97" s="39" t="str">
        <f>HYPERLINK("https://gb-opt.ru/wp-content/uploads/goods/034320/stak-460.jpg","фото")</f>
        <v>фото</v>
      </c>
      <c r="X97" s="32" t="s">
        <v>216</v>
      </c>
    </row>
    <row r="98" spans="1:24" ht="11.25" customHeight="1" outlineLevel="3">
      <c r="A98" s="30">
        <v>63</v>
      </c>
      <c r="B98" s="30"/>
      <c r="C98" s="31" t="s">
        <v>217</v>
      </c>
      <c r="D98" s="32" t="s">
        <v>218</v>
      </c>
      <c r="E98" s="32"/>
      <c r="F98" s="32"/>
      <c r="G98" s="32"/>
      <c r="H98" s="32"/>
      <c r="I98" s="32"/>
      <c r="J98" s="33"/>
      <c r="K98" s="34"/>
      <c r="L98" s="32"/>
      <c r="M98" s="32" t="s">
        <v>35</v>
      </c>
      <c r="N98" s="32"/>
      <c r="O98" s="32"/>
      <c r="P98" s="32"/>
      <c r="Q98" s="32"/>
      <c r="R98" s="35">
        <v>17.4</v>
      </c>
      <c r="S98" s="35"/>
      <c r="T98" s="36"/>
      <c r="U98" s="37"/>
      <c r="V98" s="38">
        <f ca="1">INDIRECT("RC[-4]",0)*INDIRECT("RC[-1]",0)</f>
        <v>0</v>
      </c>
      <c r="W98" s="39" t="str">
        <f>HYPERLINK("https://gb-opt.ru/wp-content/uploads/goods/033124/usy-ter.jpg","фото")</f>
        <v>фото</v>
      </c>
      <c r="X98" s="32" t="s">
        <v>219</v>
      </c>
    </row>
    <row r="99" spans="1:24" ht="11.25" customHeight="1" outlineLevel="3">
      <c r="A99" s="30">
        <v>64</v>
      </c>
      <c r="B99" s="30"/>
      <c r="C99" s="31" t="s">
        <v>220</v>
      </c>
      <c r="D99" s="32" t="s">
        <v>221</v>
      </c>
      <c r="E99" s="32"/>
      <c r="F99" s="32"/>
      <c r="G99" s="32"/>
      <c r="H99" s="32"/>
      <c r="I99" s="32"/>
      <c r="J99" s="33"/>
      <c r="K99" s="34"/>
      <c r="L99" s="32"/>
      <c r="M99" s="32" t="s">
        <v>195</v>
      </c>
      <c r="N99" s="32"/>
      <c r="O99" s="32"/>
      <c r="P99" s="32"/>
      <c r="Q99" s="32"/>
      <c r="R99" s="35">
        <v>97.77</v>
      </c>
      <c r="S99" s="35"/>
      <c r="T99" s="36"/>
      <c r="U99" s="37"/>
      <c r="V99" s="38">
        <f ca="1">INDIRECT("RC[-4]",0)*INDIRECT("RC[-1]",0)</f>
        <v>0</v>
      </c>
      <c r="W99" s="39" t="str">
        <f>HYPERLINK("https://gb-opt.ru/wp-content/uploads/goods/034322/dom-i-dacha.jpg","фото")</f>
        <v>фото</v>
      </c>
      <c r="X99" s="32" t="s">
        <v>222</v>
      </c>
    </row>
    <row r="100" spans="1:24" ht="11.25" customHeight="1" outlineLevel="3">
      <c r="A100" s="30">
        <v>65</v>
      </c>
      <c r="B100" s="30"/>
      <c r="C100" s="31" t="s">
        <v>223</v>
      </c>
      <c r="D100" s="32" t="s">
        <v>224</v>
      </c>
      <c r="E100" s="32"/>
      <c r="F100" s="32"/>
      <c r="G100" s="32"/>
      <c r="H100" s="32"/>
      <c r="I100" s="32"/>
      <c r="J100" s="33"/>
      <c r="K100" s="34"/>
      <c r="L100" s="32"/>
      <c r="M100" s="32" t="s">
        <v>195</v>
      </c>
      <c r="N100" s="32"/>
      <c r="O100" s="32"/>
      <c r="P100" s="32"/>
      <c r="Q100" s="32"/>
      <c r="R100" s="35">
        <v>92.27</v>
      </c>
      <c r="S100" s="35"/>
      <c r="T100" s="36"/>
      <c r="U100" s="37"/>
      <c r="V100" s="38">
        <f ca="1">INDIRECT("RC[-4]",0)*INDIRECT("RC[-1]",0)</f>
        <v>0</v>
      </c>
      <c r="W100" s="39" t="str">
        <f>HYPERLINK("https://gb-opt.ru/wp-content/uploads/goods/022401/022401.jpg","фото")</f>
        <v>фото</v>
      </c>
      <c r="X100" s="32" t="s">
        <v>225</v>
      </c>
    </row>
    <row r="101" spans="1:24" ht="11.25" customHeight="1" outlineLevel="3">
      <c r="A101" s="30">
        <v>66</v>
      </c>
      <c r="B101" s="30"/>
      <c r="C101" s="31" t="s">
        <v>226</v>
      </c>
      <c r="D101" s="32" t="s">
        <v>227</v>
      </c>
      <c r="E101" s="32"/>
      <c r="F101" s="32"/>
      <c r="G101" s="32"/>
      <c r="H101" s="32"/>
      <c r="I101" s="32"/>
      <c r="J101" s="33"/>
      <c r="K101" s="34"/>
      <c r="L101" s="32"/>
      <c r="M101" s="32" t="s">
        <v>228</v>
      </c>
      <c r="N101" s="32"/>
      <c r="O101" s="32"/>
      <c r="P101" s="32"/>
      <c r="Q101" s="32"/>
      <c r="R101" s="35">
        <v>97.69</v>
      </c>
      <c r="S101" s="35"/>
      <c r="T101" s="36"/>
      <c r="U101" s="37"/>
      <c r="V101" s="38">
        <f ca="1">INDIRECT("RC[-4]",0)*INDIRECT("RC[-1]",0)</f>
        <v>0</v>
      </c>
      <c r="W101" s="39" t="str">
        <f>HYPERLINK("https://gb-opt.ru/wp-content/uploads/goods/037915/066c7d98a33f767eb7c68f9a1e2dee45.jpg","фото")</f>
        <v>фото</v>
      </c>
      <c r="X101" s="32" t="s">
        <v>229</v>
      </c>
    </row>
    <row r="102" spans="1:24" ht="11.25" customHeight="1" outlineLevel="3">
      <c r="A102" s="30">
        <v>67</v>
      </c>
      <c r="B102" s="30"/>
      <c r="C102" s="31" t="s">
        <v>230</v>
      </c>
      <c r="D102" s="32" t="s">
        <v>231</v>
      </c>
      <c r="E102" s="32"/>
      <c r="F102" s="32"/>
      <c r="G102" s="32"/>
      <c r="H102" s="32"/>
      <c r="I102" s="32"/>
      <c r="J102" s="33"/>
      <c r="K102" s="34"/>
      <c r="L102" s="32"/>
      <c r="M102" s="32" t="s">
        <v>228</v>
      </c>
      <c r="N102" s="32"/>
      <c r="O102" s="32"/>
      <c r="P102" s="32"/>
      <c r="Q102" s="32"/>
      <c r="R102" s="35">
        <v>182.25</v>
      </c>
      <c r="S102" s="35"/>
      <c r="T102" s="36"/>
      <c r="U102" s="37"/>
      <c r="V102" s="38">
        <f ca="1">INDIRECT("RC[-4]",0)*INDIRECT("RC[-1]",0)</f>
        <v>0</v>
      </c>
      <c r="W102" s="39" t="str">
        <f>HYPERLINK("https://gb-opt.ru/wp-content/uploads/goods/037919/profi-10.jpg","фото")</f>
        <v>фото</v>
      </c>
      <c r="X102" s="32" t="s">
        <v>232</v>
      </c>
    </row>
    <row r="103" spans="1:24" ht="11.25" customHeight="1" outlineLevel="3">
      <c r="A103" s="30">
        <v>68</v>
      </c>
      <c r="B103" s="30"/>
      <c r="C103" s="31" t="s">
        <v>233</v>
      </c>
      <c r="D103" s="32" t="s">
        <v>234</v>
      </c>
      <c r="E103" s="32"/>
      <c r="F103" s="32"/>
      <c r="G103" s="32"/>
      <c r="H103" s="32"/>
      <c r="I103" s="32"/>
      <c r="J103" s="33"/>
      <c r="K103" s="34"/>
      <c r="L103" s="32"/>
      <c r="M103" s="32" t="s">
        <v>228</v>
      </c>
      <c r="N103" s="32"/>
      <c r="O103" s="32"/>
      <c r="P103" s="32"/>
      <c r="Q103" s="32"/>
      <c r="R103" s="35">
        <v>204</v>
      </c>
      <c r="S103" s="35"/>
      <c r="T103" s="36"/>
      <c r="U103" s="37"/>
      <c r="V103" s="38">
        <f ca="1">INDIRECT("RC[-4]",0)*INDIRECT("RC[-1]",0)</f>
        <v>0</v>
      </c>
      <c r="W103" s="39" t="str">
        <f>HYPERLINK("https://gb-opt.ru/wp-content/uploads/goods/037920/profi-21-e1496073122759-300x167.jpg","фото")</f>
        <v>фото</v>
      </c>
      <c r="X103" s="32" t="s">
        <v>235</v>
      </c>
    </row>
    <row r="104" spans="1:24" ht="11.25" customHeight="1" outlineLevel="3">
      <c r="A104" s="30">
        <v>69</v>
      </c>
      <c r="B104" s="30"/>
      <c r="C104" s="31" t="s">
        <v>236</v>
      </c>
      <c r="D104" s="32" t="s">
        <v>237</v>
      </c>
      <c r="E104" s="32"/>
      <c r="F104" s="32"/>
      <c r="G104" s="32"/>
      <c r="H104" s="32"/>
      <c r="I104" s="32"/>
      <c r="J104" s="33"/>
      <c r="K104" s="34"/>
      <c r="L104" s="32"/>
      <c r="M104" s="32" t="s">
        <v>228</v>
      </c>
      <c r="N104" s="32"/>
      <c r="O104" s="32"/>
      <c r="P104" s="32"/>
      <c r="Q104" s="32"/>
      <c r="R104" s="35">
        <v>58.9</v>
      </c>
      <c r="S104" s="35"/>
      <c r="T104" s="36"/>
      <c r="U104" s="37"/>
      <c r="V104" s="38">
        <f ca="1">INDIRECT("RC[-4]",0)*INDIRECT("RC[-1]",0)</f>
        <v>0</v>
      </c>
      <c r="W104" s="39" t="str">
        <f>HYPERLINK("https://gb-opt.ru/wp-content/uploads/goods/037918/71066e8c1bf8483865c81eaa31b22a14.jpg","фото")</f>
        <v>фото</v>
      </c>
      <c r="X104" s="32" t="s">
        <v>238</v>
      </c>
    </row>
    <row r="105" spans="1:24" ht="11.25" customHeight="1" outlineLevel="2">
      <c r="A105" s="29" t="s">
        <v>239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ht="11.25" customHeight="1" outlineLevel="3">
      <c r="A106" s="40">
        <v>70</v>
      </c>
      <c r="B106" s="40"/>
      <c r="C106" s="41" t="s">
        <v>240</v>
      </c>
      <c r="D106" s="42" t="s">
        <v>241</v>
      </c>
      <c r="E106" s="42"/>
      <c r="F106" s="42"/>
      <c r="G106" s="42"/>
      <c r="H106" s="42"/>
      <c r="I106" s="42"/>
      <c r="J106" s="43"/>
      <c r="K106" s="44"/>
      <c r="L106" s="42" t="s">
        <v>242</v>
      </c>
      <c r="M106" s="42" t="s">
        <v>243</v>
      </c>
      <c r="N106" s="42"/>
      <c r="O106" s="42"/>
      <c r="P106" s="45" t="s">
        <v>39</v>
      </c>
      <c r="Q106" s="32"/>
      <c r="R106" s="46">
        <v>9.1</v>
      </c>
      <c r="S106" s="46"/>
      <c r="T106" s="47"/>
      <c r="U106" s="48"/>
      <c r="V106" s="49">
        <f ca="1">INDIRECT("RC[-4]",0)*INDIRECT("RC[-1]",0)</f>
        <v>0</v>
      </c>
      <c r="W106" s="50" t="str">
        <f>HYPERLINK("https://gb-opt.ru/wp-content/uploads/goods/036883/dzhif.png","фото")</f>
        <v>фото</v>
      </c>
      <c r="X106" s="42"/>
    </row>
    <row r="107" spans="1:24" ht="11.25" customHeight="1" outlineLevel="3">
      <c r="A107" s="40">
        <v>71</v>
      </c>
      <c r="B107" s="40"/>
      <c r="C107" s="41" t="s">
        <v>244</v>
      </c>
      <c r="D107" s="42" t="s">
        <v>245</v>
      </c>
      <c r="E107" s="42"/>
      <c r="F107" s="42"/>
      <c r="G107" s="42"/>
      <c r="H107" s="42"/>
      <c r="I107" s="42"/>
      <c r="J107" s="43"/>
      <c r="K107" s="44"/>
      <c r="L107" s="42" t="s">
        <v>246</v>
      </c>
      <c r="M107" s="42" t="s">
        <v>243</v>
      </c>
      <c r="N107" s="42"/>
      <c r="O107" s="42"/>
      <c r="P107" s="45" t="s">
        <v>39</v>
      </c>
      <c r="Q107" s="32"/>
      <c r="R107" s="46">
        <v>8.75</v>
      </c>
      <c r="S107" s="46"/>
      <c r="T107" s="47"/>
      <c r="U107" s="48"/>
      <c r="V107" s="49">
        <f ca="1">INDIRECT("RC[-4]",0)*INDIRECT("RC[-1]",0)</f>
        <v>0</v>
      </c>
      <c r="W107" s="50" t="str">
        <f>HYPERLINK("https://gb-opt.ru/wp-content/uploads/goods/036884/h1158.jpg","фото")</f>
        <v>фото</v>
      </c>
      <c r="X107" s="42"/>
    </row>
    <row r="108" spans="1:24" ht="11.25" customHeight="1" outlineLevel="3">
      <c r="A108" s="30">
        <v>72</v>
      </c>
      <c r="B108" s="30"/>
      <c r="C108" s="31" t="s">
        <v>247</v>
      </c>
      <c r="D108" s="32" t="s">
        <v>248</v>
      </c>
      <c r="E108" s="32"/>
      <c r="F108" s="32"/>
      <c r="G108" s="32"/>
      <c r="H108" s="32"/>
      <c r="I108" s="32"/>
      <c r="J108" s="33"/>
      <c r="K108" s="34"/>
      <c r="L108" s="32"/>
      <c r="M108" s="32" t="s">
        <v>243</v>
      </c>
      <c r="N108" s="32"/>
      <c r="O108" s="32"/>
      <c r="P108" s="32"/>
      <c r="Q108" s="32"/>
      <c r="R108" s="35">
        <v>10.95</v>
      </c>
      <c r="S108" s="35"/>
      <c r="T108" s="51"/>
      <c r="U108" s="37"/>
      <c r="V108" s="38">
        <f ca="1">INDIRECT("RC[-4]",0)*INDIRECT("RC[-1]",0)</f>
        <v>0</v>
      </c>
      <c r="W108" s="39" t="str">
        <f>HYPERLINK("https://gb-opt.ru/wp-content/uploads/goods/036885/dzhiffi-36.jpg","фото")</f>
        <v>фото</v>
      </c>
      <c r="X108" s="32"/>
    </row>
    <row r="109" spans="1:24" ht="11.25" customHeight="1" outlineLevel="3">
      <c r="A109" s="40">
        <v>73</v>
      </c>
      <c r="B109" s="40"/>
      <c r="C109" s="41" t="s">
        <v>249</v>
      </c>
      <c r="D109" s="42" t="s">
        <v>250</v>
      </c>
      <c r="E109" s="42"/>
      <c r="F109" s="42"/>
      <c r="G109" s="42"/>
      <c r="H109" s="42"/>
      <c r="I109" s="42"/>
      <c r="J109" s="43"/>
      <c r="K109" s="44"/>
      <c r="L109" s="42" t="s">
        <v>251</v>
      </c>
      <c r="M109" s="42" t="s">
        <v>243</v>
      </c>
      <c r="N109" s="42"/>
      <c r="O109" s="42"/>
      <c r="P109" s="45" t="s">
        <v>39</v>
      </c>
      <c r="Q109" s="32"/>
      <c r="R109" s="46">
        <v>10.35</v>
      </c>
      <c r="S109" s="46"/>
      <c r="T109" s="52"/>
      <c r="U109" s="48"/>
      <c r="V109" s="49">
        <f ca="1">INDIRECT("RC[-4]",0)*INDIRECT("RC[-1]",0)</f>
        <v>0</v>
      </c>
      <c r="W109" s="50" t="str">
        <f>HYPERLINK("https://gb-opt.ru/wp-content/uploads/goods/036886/h1160.jpg","фото")</f>
        <v>фото</v>
      </c>
      <c r="X109" s="42"/>
    </row>
    <row r="110" spans="1:24" ht="11.25" customHeight="1" outlineLevel="3">
      <c r="A110" s="40">
        <v>74</v>
      </c>
      <c r="B110" s="40"/>
      <c r="C110" s="41" t="s">
        <v>252</v>
      </c>
      <c r="D110" s="42" t="s">
        <v>253</v>
      </c>
      <c r="E110" s="42"/>
      <c r="F110" s="42"/>
      <c r="G110" s="42"/>
      <c r="H110" s="42"/>
      <c r="I110" s="42"/>
      <c r="J110" s="43"/>
      <c r="K110" s="44"/>
      <c r="L110" s="42" t="s">
        <v>254</v>
      </c>
      <c r="M110" s="42" t="s">
        <v>243</v>
      </c>
      <c r="N110" s="42"/>
      <c r="O110" s="42"/>
      <c r="P110" s="45" t="s">
        <v>39</v>
      </c>
      <c r="Q110" s="32"/>
      <c r="R110" s="46">
        <v>11.42</v>
      </c>
      <c r="S110" s="46"/>
      <c r="T110" s="47"/>
      <c r="U110" s="48"/>
      <c r="V110" s="49">
        <f ca="1">INDIRECT("RC[-4]",0)*INDIRECT("RC[-1]",0)</f>
        <v>0</v>
      </c>
      <c r="W110" s="50" t="str">
        <f>HYPERLINK("https://gb-opt.ru/wp-content/uploads/goods/036887/h1162.jpg","фото")</f>
        <v>фото</v>
      </c>
      <c r="X110" s="42"/>
    </row>
    <row r="111" spans="1:24" ht="21.75" customHeight="1" outlineLevel="3">
      <c r="A111" s="30">
        <v>75</v>
      </c>
      <c r="B111" s="30"/>
      <c r="C111" s="31" t="s">
        <v>255</v>
      </c>
      <c r="D111" s="32" t="s">
        <v>256</v>
      </c>
      <c r="E111" s="32"/>
      <c r="F111" s="32"/>
      <c r="G111" s="32"/>
      <c r="H111" s="32"/>
      <c r="I111" s="32"/>
      <c r="J111" s="33"/>
      <c r="K111" s="34"/>
      <c r="L111" s="32" t="s">
        <v>257</v>
      </c>
      <c r="M111" s="32" t="s">
        <v>243</v>
      </c>
      <c r="N111" s="32"/>
      <c r="O111" s="32"/>
      <c r="P111" s="32"/>
      <c r="Q111" s="32"/>
      <c r="R111" s="35">
        <v>15.09</v>
      </c>
      <c r="S111" s="35"/>
      <c r="T111" s="51"/>
      <c r="U111" s="37"/>
      <c r="V111" s="38">
        <f ca="1">INDIRECT("RC[-4]",0)*INDIRECT("RC[-1]",0)</f>
        <v>0</v>
      </c>
      <c r="W111" s="39" t="str">
        <f>HYPERLINK("https://gb-opt.ru/wp-content/uploads/goods/036888/h2986.jpg","фото")</f>
        <v>фото</v>
      </c>
      <c r="X111" s="32"/>
    </row>
    <row r="112" spans="1:24" ht="11.25" customHeight="1" outlineLevel="3">
      <c r="A112" s="30">
        <v>76</v>
      </c>
      <c r="B112" s="30"/>
      <c r="C112" s="31" t="s">
        <v>258</v>
      </c>
      <c r="D112" s="32" t="s">
        <v>259</v>
      </c>
      <c r="E112" s="32"/>
      <c r="F112" s="32"/>
      <c r="G112" s="32"/>
      <c r="H112" s="32"/>
      <c r="I112" s="32"/>
      <c r="J112" s="33"/>
      <c r="K112" s="34"/>
      <c r="L112" s="32" t="s">
        <v>260</v>
      </c>
      <c r="M112" s="32" t="s">
        <v>261</v>
      </c>
      <c r="N112" s="32"/>
      <c r="O112" s="32"/>
      <c r="P112" s="32"/>
      <c r="Q112" s="32"/>
      <c r="R112" s="53">
        <v>1235.52</v>
      </c>
      <c r="S112" s="53"/>
      <c r="T112" s="36"/>
      <c r="U112" s="37"/>
      <c r="V112" s="38">
        <f ca="1">INDIRECT("RC[-4]",0)*INDIRECT("RC[-1]",0)</f>
        <v>0</v>
      </c>
      <c r="W112" s="39" t="str">
        <f>HYPERLINK("https://gb-opt.ru/wp-content/uploads/goods/025781/orekhnin.jpg","фото")</f>
        <v>фото</v>
      </c>
      <c r="X112" s="32" t="s">
        <v>262</v>
      </c>
    </row>
    <row r="113" spans="1:24" ht="11.25" customHeight="1" outlineLevel="3">
      <c r="A113" s="30">
        <v>77</v>
      </c>
      <c r="B113" s="30"/>
      <c r="C113" s="31" t="s">
        <v>263</v>
      </c>
      <c r="D113" s="32" t="s">
        <v>264</v>
      </c>
      <c r="E113" s="32"/>
      <c r="F113" s="32"/>
      <c r="G113" s="32"/>
      <c r="H113" s="32"/>
      <c r="I113" s="32"/>
      <c r="J113" s="33"/>
      <c r="K113" s="34"/>
      <c r="L113" s="32" t="s">
        <v>265</v>
      </c>
      <c r="M113" s="32" t="s">
        <v>261</v>
      </c>
      <c r="N113" s="32"/>
      <c r="O113" s="32"/>
      <c r="P113" s="32"/>
      <c r="Q113" s="32"/>
      <c r="R113" s="35">
        <v>534.82</v>
      </c>
      <c r="S113" s="35"/>
      <c r="T113" s="36"/>
      <c r="U113" s="37"/>
      <c r="V113" s="38">
        <f ca="1">INDIRECT("RC[-4]",0)*INDIRECT("RC[-1]",0)</f>
        <v>0</v>
      </c>
      <c r="W113" s="39" t="str">
        <f>HYPERLINK("https://gb-opt.ru/wp-content/uploads/goods/036898/036898.jpeg","фото")</f>
        <v>фото</v>
      </c>
      <c r="X113" s="32" t="s">
        <v>266</v>
      </c>
    </row>
    <row r="114" spans="1:24" ht="11.25" customHeight="1" outlineLevel="3">
      <c r="A114" s="30">
        <v>78</v>
      </c>
      <c r="B114" s="30"/>
      <c r="C114" s="31" t="s">
        <v>267</v>
      </c>
      <c r="D114" s="32" t="s">
        <v>268</v>
      </c>
      <c r="E114" s="32"/>
      <c r="F114" s="32"/>
      <c r="G114" s="32"/>
      <c r="H114" s="32"/>
      <c r="I114" s="32"/>
      <c r="J114" s="33"/>
      <c r="K114" s="34"/>
      <c r="L114" s="32" t="s">
        <v>269</v>
      </c>
      <c r="M114" s="32" t="s">
        <v>261</v>
      </c>
      <c r="N114" s="32"/>
      <c r="O114" s="32"/>
      <c r="P114" s="32"/>
      <c r="Q114" s="32"/>
      <c r="R114" s="35">
        <v>115.83</v>
      </c>
      <c r="S114" s="35"/>
      <c r="T114" s="36"/>
      <c r="U114" s="37"/>
      <c r="V114" s="38">
        <f ca="1">INDIRECT("RC[-4]",0)*INDIRECT("RC[-1]",0)</f>
        <v>0</v>
      </c>
      <c r="W114" s="39" t="str">
        <f>HYPERLINK("https://gb-opt.ru/wp-content/uploads/goods/036899/orekh-niny.jpeg","фото")</f>
        <v>фото</v>
      </c>
      <c r="X114" s="32" t="s">
        <v>270</v>
      </c>
    </row>
    <row r="115" spans="1:24" ht="11.25" customHeight="1" outlineLevel="3">
      <c r="A115" s="30">
        <v>79</v>
      </c>
      <c r="B115" s="30"/>
      <c r="C115" s="31" t="s">
        <v>271</v>
      </c>
      <c r="D115" s="32" t="s">
        <v>272</v>
      </c>
      <c r="E115" s="32"/>
      <c r="F115" s="32"/>
      <c r="G115" s="32"/>
      <c r="H115" s="32"/>
      <c r="I115" s="32"/>
      <c r="J115" s="33"/>
      <c r="K115" s="34"/>
      <c r="L115" s="32" t="s">
        <v>273</v>
      </c>
      <c r="M115" s="32" t="s">
        <v>261</v>
      </c>
      <c r="N115" s="32"/>
      <c r="O115" s="32"/>
      <c r="P115" s="32"/>
      <c r="Q115" s="32"/>
      <c r="R115" s="35">
        <v>180.18</v>
      </c>
      <c r="S115" s="35"/>
      <c r="T115" s="36"/>
      <c r="U115" s="37"/>
      <c r="V115" s="38">
        <f ca="1">INDIRECT("RC[-4]",0)*INDIRECT("RC[-1]",0)</f>
        <v>0</v>
      </c>
      <c r="W115" s="39" t="str">
        <f>HYPERLINK("https://gb-opt.ru/wp-content/uploads/goods/036903/vtoroj-orekh-niny.jpg","фото")</f>
        <v>фото</v>
      </c>
      <c r="X115" s="32" t="s">
        <v>274</v>
      </c>
    </row>
    <row r="116" spans="1:24" ht="21.75" customHeight="1" outlineLevel="3">
      <c r="A116" s="30">
        <v>80</v>
      </c>
      <c r="B116" s="30"/>
      <c r="C116" s="31" t="s">
        <v>275</v>
      </c>
      <c r="D116" s="32" t="s">
        <v>276</v>
      </c>
      <c r="E116" s="32"/>
      <c r="F116" s="32"/>
      <c r="G116" s="32"/>
      <c r="H116" s="32"/>
      <c r="I116" s="32"/>
      <c r="J116" s="33"/>
      <c r="K116" s="34"/>
      <c r="L116" s="32" t="s">
        <v>277</v>
      </c>
      <c r="M116" s="32" t="s">
        <v>261</v>
      </c>
      <c r="N116" s="32"/>
      <c r="O116" s="32"/>
      <c r="P116" s="32"/>
      <c r="Q116" s="32"/>
      <c r="R116" s="35">
        <v>148.72</v>
      </c>
      <c r="S116" s="35"/>
      <c r="T116" s="36"/>
      <c r="U116" s="37"/>
      <c r="V116" s="38">
        <f ca="1">INDIRECT("RC[-4]",0)*INDIRECT("RC[-1]",0)</f>
        <v>0</v>
      </c>
      <c r="W116" s="39" t="str">
        <f>HYPERLINK("https://gb-opt.ru/wp-content/uploads/goods/033697/mulch.png","фото")</f>
        <v>фото</v>
      </c>
      <c r="X116" s="32" t="s">
        <v>278</v>
      </c>
    </row>
    <row r="117" spans="1:24" ht="11.25" customHeight="1" outlineLevel="3">
      <c r="A117" s="30">
        <v>81</v>
      </c>
      <c r="B117" s="30"/>
      <c r="C117" s="31" t="s">
        <v>279</v>
      </c>
      <c r="D117" s="32" t="s">
        <v>280</v>
      </c>
      <c r="E117" s="32"/>
      <c r="F117" s="32"/>
      <c r="G117" s="32"/>
      <c r="H117" s="32"/>
      <c r="I117" s="32"/>
      <c r="J117" s="33"/>
      <c r="K117" s="34"/>
      <c r="L117" s="32" t="s">
        <v>281</v>
      </c>
      <c r="M117" s="32" t="s">
        <v>261</v>
      </c>
      <c r="N117" s="32"/>
      <c r="O117" s="32"/>
      <c r="P117" s="32"/>
      <c r="Q117" s="32"/>
      <c r="R117" s="35">
        <v>707.85</v>
      </c>
      <c r="S117" s="35"/>
      <c r="T117" s="36"/>
      <c r="U117" s="37"/>
      <c r="V117" s="38">
        <f ca="1">INDIRECT("RC[-4]",0)*INDIRECT("RC[-1]",0)</f>
        <v>0</v>
      </c>
      <c r="W117" s="39" t="str">
        <f>HYPERLINK("https://gb-opt.ru/wp-content/uploads/goods/033700/mulchigramm-75.jpg","фото")</f>
        <v>фото</v>
      </c>
      <c r="X117" s="32" t="s">
        <v>282</v>
      </c>
    </row>
    <row r="118" spans="1:24" ht="11.25" customHeight="1" outlineLevel="3">
      <c r="A118" s="30">
        <v>82</v>
      </c>
      <c r="B118" s="30"/>
      <c r="C118" s="31" t="s">
        <v>283</v>
      </c>
      <c r="D118" s="32" t="s">
        <v>284</v>
      </c>
      <c r="E118" s="32"/>
      <c r="F118" s="32"/>
      <c r="G118" s="32"/>
      <c r="H118" s="32"/>
      <c r="I118" s="32"/>
      <c r="J118" s="33"/>
      <c r="K118" s="34"/>
      <c r="L118" s="32" t="s">
        <v>285</v>
      </c>
      <c r="M118" s="32" t="s">
        <v>261</v>
      </c>
      <c r="N118" s="32"/>
      <c r="O118" s="32"/>
      <c r="P118" s="32"/>
      <c r="Q118" s="32"/>
      <c r="R118" s="35">
        <v>46.26</v>
      </c>
      <c r="S118" s="35"/>
      <c r="T118" s="36"/>
      <c r="U118" s="37"/>
      <c r="V118" s="38">
        <f ca="1">INDIRECT("RC[-4]",0)*INDIRECT("RC[-1]",0)</f>
        <v>0</v>
      </c>
      <c r="W118" s="39" t="str">
        <f>HYPERLINK("https://gb-opt.ru/wp-content/uploads/goods/033701/krug1.jpg","фото")</f>
        <v>фото</v>
      </c>
      <c r="X118" s="32"/>
    </row>
    <row r="119" spans="1:24" ht="11.25" customHeight="1" outlineLevel="3">
      <c r="A119" s="30">
        <v>83</v>
      </c>
      <c r="B119" s="30"/>
      <c r="C119" s="31" t="s">
        <v>286</v>
      </c>
      <c r="D119" s="32" t="s">
        <v>287</v>
      </c>
      <c r="E119" s="32"/>
      <c r="F119" s="32"/>
      <c r="G119" s="32"/>
      <c r="H119" s="32"/>
      <c r="I119" s="32"/>
      <c r="J119" s="33"/>
      <c r="K119" s="34"/>
      <c r="L119" s="32" t="s">
        <v>288</v>
      </c>
      <c r="M119" s="32" t="s">
        <v>261</v>
      </c>
      <c r="N119" s="32"/>
      <c r="O119" s="32"/>
      <c r="P119" s="32"/>
      <c r="Q119" s="32"/>
      <c r="R119" s="35">
        <v>68.7</v>
      </c>
      <c r="S119" s="35"/>
      <c r="T119" s="36"/>
      <c r="U119" s="37"/>
      <c r="V119" s="38">
        <f ca="1">INDIRECT("RC[-4]",0)*INDIRECT("RC[-1]",0)</f>
        <v>0</v>
      </c>
      <c r="W119" s="39" t="str">
        <f>HYPERLINK("https://gb-opt.ru/wp-content/uploads/goods/033702/krug2.jpg","фото")</f>
        <v>фото</v>
      </c>
      <c r="X119" s="32"/>
    </row>
    <row r="120" spans="1:24" ht="11.25" customHeight="1" outlineLevel="3">
      <c r="A120" s="30">
        <v>84</v>
      </c>
      <c r="B120" s="30"/>
      <c r="C120" s="31" t="s">
        <v>289</v>
      </c>
      <c r="D120" s="32" t="s">
        <v>290</v>
      </c>
      <c r="E120" s="32"/>
      <c r="F120" s="32"/>
      <c r="G120" s="32"/>
      <c r="H120" s="32"/>
      <c r="I120" s="32"/>
      <c r="J120" s="33"/>
      <c r="K120" s="34"/>
      <c r="L120" s="32" t="s">
        <v>291</v>
      </c>
      <c r="M120" s="32" t="s">
        <v>261</v>
      </c>
      <c r="N120" s="32"/>
      <c r="O120" s="32"/>
      <c r="P120" s="32"/>
      <c r="Q120" s="32"/>
      <c r="R120" s="35">
        <v>122.16</v>
      </c>
      <c r="S120" s="35"/>
      <c r="T120" s="36"/>
      <c r="U120" s="37"/>
      <c r="V120" s="38">
        <f ca="1">INDIRECT("RC[-4]",0)*INDIRECT("RC[-1]",0)</f>
        <v>0</v>
      </c>
      <c r="W120" s="39" t="str">
        <f>HYPERLINK("https://gb-opt.ru/wp-content/uploads/goods/036908/krug3.jpg","фото")</f>
        <v>фото</v>
      </c>
      <c r="X120" s="32"/>
    </row>
    <row r="121" spans="1:24" ht="11.25" customHeight="1" outlineLevel="3">
      <c r="A121" s="40">
        <v>85</v>
      </c>
      <c r="B121" s="40"/>
      <c r="C121" s="41" t="s">
        <v>292</v>
      </c>
      <c r="D121" s="42" t="s">
        <v>293</v>
      </c>
      <c r="E121" s="42"/>
      <c r="F121" s="42"/>
      <c r="G121" s="42"/>
      <c r="H121" s="42"/>
      <c r="I121" s="42"/>
      <c r="J121" s="42" t="s">
        <v>294</v>
      </c>
      <c r="K121" s="42"/>
      <c r="L121" s="42" t="s">
        <v>295</v>
      </c>
      <c r="M121" s="42" t="s">
        <v>296</v>
      </c>
      <c r="N121" s="42"/>
      <c r="O121" s="42"/>
      <c r="P121" s="45" t="s">
        <v>39</v>
      </c>
      <c r="Q121" s="32"/>
      <c r="R121" s="46">
        <v>71.55</v>
      </c>
      <c r="S121" s="46"/>
      <c r="T121" s="52"/>
      <c r="U121" s="48"/>
      <c r="V121" s="49">
        <f ca="1">INDIRECT("RC[-4]",0)*INDIRECT("RC[-1]",0)</f>
        <v>0</v>
      </c>
      <c r="W121" s="50" t="str">
        <f>HYPERLINK("https://gb-opt.ru/wp-content/uploads/goods/036920/h2038.jpg","фото")</f>
        <v>фото</v>
      </c>
      <c r="X121" s="42" t="s">
        <v>297</v>
      </c>
    </row>
    <row r="122" spans="1:24" ht="11.25" customHeight="1" outlineLevel="3">
      <c r="A122" s="30">
        <v>86</v>
      </c>
      <c r="B122" s="30"/>
      <c r="C122" s="31" t="s">
        <v>298</v>
      </c>
      <c r="D122" s="32" t="s">
        <v>299</v>
      </c>
      <c r="E122" s="32"/>
      <c r="F122" s="32"/>
      <c r="G122" s="32"/>
      <c r="H122" s="32"/>
      <c r="I122" s="32"/>
      <c r="J122" s="33"/>
      <c r="K122" s="34"/>
      <c r="L122" s="32" t="s">
        <v>300</v>
      </c>
      <c r="M122" s="32" t="s">
        <v>296</v>
      </c>
      <c r="N122" s="32"/>
      <c r="O122" s="32"/>
      <c r="P122" s="32"/>
      <c r="Q122" s="32"/>
      <c r="R122" s="35">
        <v>74.52</v>
      </c>
      <c r="S122" s="35"/>
      <c r="T122" s="36"/>
      <c r="U122" s="37"/>
      <c r="V122" s="38">
        <f ca="1">INDIRECT("RC[-4]",0)*INDIRECT("RC[-1]",0)</f>
        <v>0</v>
      </c>
      <c r="W122" s="39" t="str">
        <f>HYPERLINK("https://gb-opt.ru/wp-content/uploads/goods/036921/tabletka-6sht.jpeg","фото")</f>
        <v>фото</v>
      </c>
      <c r="X122" s="32" t="s">
        <v>301</v>
      </c>
    </row>
    <row r="123" spans="1:24" ht="11.25" customHeight="1" outlineLevel="3">
      <c r="A123" s="30">
        <v>87</v>
      </c>
      <c r="B123" s="30"/>
      <c r="C123" s="31" t="s">
        <v>302</v>
      </c>
      <c r="D123" s="32" t="s">
        <v>303</v>
      </c>
      <c r="E123" s="32"/>
      <c r="F123" s="32"/>
      <c r="G123" s="32"/>
      <c r="H123" s="32"/>
      <c r="I123" s="32"/>
      <c r="J123" s="33"/>
      <c r="K123" s="34"/>
      <c r="L123" s="32"/>
      <c r="M123" s="32" t="s">
        <v>296</v>
      </c>
      <c r="N123" s="32"/>
      <c r="O123" s="32"/>
      <c r="P123" s="32"/>
      <c r="Q123" s="32"/>
      <c r="R123" s="35">
        <v>9.95</v>
      </c>
      <c r="S123" s="35"/>
      <c r="T123" s="51"/>
      <c r="U123" s="37"/>
      <c r="V123" s="38">
        <f ca="1">INDIRECT("RC[-4]",0)*INDIRECT("RC[-1]",0)</f>
        <v>0</v>
      </c>
      <c r="W123" s="39" t="str">
        <f>HYPERLINK("","фото")</f>
        <v>фото</v>
      </c>
      <c r="X123" s="32"/>
    </row>
    <row r="124" spans="1:24" ht="11.25" customHeight="1" outlineLevel="3">
      <c r="A124" s="30">
        <v>88</v>
      </c>
      <c r="B124" s="30"/>
      <c r="C124" s="31" t="s">
        <v>304</v>
      </c>
      <c r="D124" s="32" t="s">
        <v>305</v>
      </c>
      <c r="E124" s="32"/>
      <c r="F124" s="32"/>
      <c r="G124" s="32"/>
      <c r="H124" s="32"/>
      <c r="I124" s="32"/>
      <c r="J124" s="33"/>
      <c r="K124" s="34"/>
      <c r="L124" s="32"/>
      <c r="M124" s="32" t="s">
        <v>296</v>
      </c>
      <c r="N124" s="32"/>
      <c r="O124" s="32"/>
      <c r="P124" s="32"/>
      <c r="Q124" s="32"/>
      <c r="R124" s="35">
        <v>4.05</v>
      </c>
      <c r="S124" s="35"/>
      <c r="T124" s="51"/>
      <c r="U124" s="37"/>
      <c r="V124" s="38">
        <f ca="1">INDIRECT("RC[-4]",0)*INDIRECT("RC[-1]",0)</f>
        <v>0</v>
      </c>
      <c r="W124" s="39" t="str">
        <f>HYPERLINK("https://gb-opt.ru/wp-content/uploads/goods/042003/torf-gor-110-100.jpg","фото")</f>
        <v>фото</v>
      </c>
      <c r="X124" s="32"/>
    </row>
    <row r="125" spans="1:24" ht="11.25" customHeight="1" outlineLevel="3">
      <c r="A125" s="40">
        <v>89</v>
      </c>
      <c r="B125" s="40"/>
      <c r="C125" s="41" t="s">
        <v>306</v>
      </c>
      <c r="D125" s="42" t="s">
        <v>307</v>
      </c>
      <c r="E125" s="42"/>
      <c r="F125" s="42"/>
      <c r="G125" s="42"/>
      <c r="H125" s="42"/>
      <c r="I125" s="42"/>
      <c r="J125" s="43"/>
      <c r="K125" s="44"/>
      <c r="L125" s="42"/>
      <c r="M125" s="42" t="s">
        <v>296</v>
      </c>
      <c r="N125" s="42"/>
      <c r="O125" s="42"/>
      <c r="P125" s="45" t="s">
        <v>39</v>
      </c>
      <c r="Q125" s="32"/>
      <c r="R125" s="46">
        <v>2.17</v>
      </c>
      <c r="S125" s="46"/>
      <c r="T125" s="47"/>
      <c r="U125" s="48"/>
      <c r="V125" s="49">
        <f ca="1">INDIRECT("RC[-4]",0)*INDIRECT("RC[-1]",0)</f>
        <v>0</v>
      </c>
      <c r="W125" s="50" t="str">
        <f>HYPERLINK("https://gb-opt.ru/wp-content/uploads/goods/042004/torf-gor-60-60.jpg","фото")</f>
        <v>фото</v>
      </c>
      <c r="X125" s="42"/>
    </row>
    <row r="126" spans="1:24" ht="11.25" customHeight="1" outlineLevel="3">
      <c r="A126" s="30">
        <v>90</v>
      </c>
      <c r="B126" s="30"/>
      <c r="C126" s="31" t="s">
        <v>308</v>
      </c>
      <c r="D126" s="32" t="s">
        <v>309</v>
      </c>
      <c r="E126" s="32"/>
      <c r="F126" s="32"/>
      <c r="G126" s="32"/>
      <c r="H126" s="32"/>
      <c r="I126" s="32"/>
      <c r="J126" s="33"/>
      <c r="K126" s="34"/>
      <c r="L126" s="32"/>
      <c r="M126" s="32" t="s">
        <v>296</v>
      </c>
      <c r="N126" s="32"/>
      <c r="O126" s="32"/>
      <c r="P126" s="32"/>
      <c r="Q126" s="32"/>
      <c r="R126" s="35">
        <v>3.41</v>
      </c>
      <c r="S126" s="35"/>
      <c r="T126" s="51"/>
      <c r="U126" s="37"/>
      <c r="V126" s="38">
        <f ca="1">INDIRECT("RC[-4]",0)*INDIRECT("RC[-1]",0)</f>
        <v>0</v>
      </c>
      <c r="W126" s="39" t="str">
        <f>HYPERLINK("https://gb-opt.ru/wp-content/uploads/goods/036928/torf-gor-80-80.jpg","фото")</f>
        <v>фото</v>
      </c>
      <c r="X126" s="32"/>
    </row>
    <row r="127" spans="1:24" ht="11.25" customHeight="1" outlineLevel="3">
      <c r="A127" s="40">
        <v>91</v>
      </c>
      <c r="B127" s="40"/>
      <c r="C127" s="41" t="s">
        <v>310</v>
      </c>
      <c r="D127" s="42" t="s">
        <v>311</v>
      </c>
      <c r="E127" s="42"/>
      <c r="F127" s="42"/>
      <c r="G127" s="42"/>
      <c r="H127" s="42"/>
      <c r="I127" s="42"/>
      <c r="J127" s="43"/>
      <c r="K127" s="44"/>
      <c r="L127" s="42" t="s">
        <v>312</v>
      </c>
      <c r="M127" s="42" t="s">
        <v>296</v>
      </c>
      <c r="N127" s="42"/>
      <c r="O127" s="42"/>
      <c r="P127" s="45" t="s">
        <v>39</v>
      </c>
      <c r="Q127" s="32"/>
      <c r="R127" s="46">
        <v>74.52</v>
      </c>
      <c r="S127" s="46"/>
      <c r="T127" s="47"/>
      <c r="U127" s="48"/>
      <c r="V127" s="49">
        <f ca="1">INDIRECT("RC[-4]",0)*INDIRECT("RC[-1]",0)</f>
        <v>0</v>
      </c>
      <c r="W127" s="50" t="str">
        <f>HYPERLINK("https://gb-opt.ru/wp-content/uploads/goods/036929/h2045.jpg","фото")</f>
        <v>фото</v>
      </c>
      <c r="X127" s="42" t="s">
        <v>313</v>
      </c>
    </row>
    <row r="128" spans="1:24" ht="11.25" customHeight="1" outlineLevel="3">
      <c r="A128" s="40">
        <v>92</v>
      </c>
      <c r="B128" s="40"/>
      <c r="C128" s="41" t="s">
        <v>314</v>
      </c>
      <c r="D128" s="42" t="s">
        <v>315</v>
      </c>
      <c r="E128" s="42"/>
      <c r="F128" s="42"/>
      <c r="G128" s="42"/>
      <c r="H128" s="42"/>
      <c r="I128" s="42"/>
      <c r="J128" s="43"/>
      <c r="K128" s="44"/>
      <c r="L128" s="42" t="s">
        <v>316</v>
      </c>
      <c r="M128" s="42" t="s">
        <v>296</v>
      </c>
      <c r="N128" s="42"/>
      <c r="O128" s="42"/>
      <c r="P128" s="45" t="s">
        <v>39</v>
      </c>
      <c r="Q128" s="32"/>
      <c r="R128" s="46">
        <v>136.93</v>
      </c>
      <c r="S128" s="46"/>
      <c r="T128" s="52"/>
      <c r="U128" s="48"/>
      <c r="V128" s="49">
        <f ca="1">INDIRECT("RC[-4]",0)*INDIRECT("RC[-1]",0)</f>
        <v>0</v>
      </c>
      <c r="W128" s="50" t="str">
        <f>HYPERLINK("https://gb-opt.ru/wp-content/uploads/goods/036930/fiakly.jpg","фото")</f>
        <v>фото</v>
      </c>
      <c r="X128" s="42" t="s">
        <v>317</v>
      </c>
    </row>
    <row r="129" spans="1:24" ht="11.25" customHeight="1" outlineLevel="2">
      <c r="A129" s="29" t="s">
        <v>318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ht="11.25" customHeight="1" outlineLevel="3">
      <c r="A130" s="30">
        <v>93</v>
      </c>
      <c r="B130" s="30"/>
      <c r="C130" s="31" t="s">
        <v>319</v>
      </c>
      <c r="D130" s="32" t="s">
        <v>320</v>
      </c>
      <c r="E130" s="32"/>
      <c r="F130" s="32"/>
      <c r="G130" s="32"/>
      <c r="H130" s="32"/>
      <c r="I130" s="32"/>
      <c r="J130" s="33"/>
      <c r="K130" s="34"/>
      <c r="L130" s="32" t="s">
        <v>321</v>
      </c>
      <c r="M130" s="32" t="s">
        <v>296</v>
      </c>
      <c r="N130" s="32"/>
      <c r="O130" s="32"/>
      <c r="P130" s="32"/>
      <c r="Q130" s="32"/>
      <c r="R130" s="35">
        <v>228.1</v>
      </c>
      <c r="S130" s="35"/>
      <c r="T130" s="36"/>
      <c r="U130" s="37"/>
      <c r="V130" s="38">
        <f ca="1">INDIRECT("RC[-4]",0)*INDIRECT("RC[-1]",0)</f>
        <v>0</v>
      </c>
      <c r="W130" s="39" t="str">
        <f>HYPERLINK("https://gb-opt.ru/wp-content/uploads/goods/041915/mini-teplica-dzhiffi.jpg","фото")</f>
        <v>фото</v>
      </c>
      <c r="X130" s="32" t="s">
        <v>322</v>
      </c>
    </row>
    <row r="131" spans="1:24" ht="11.25" customHeight="1" outlineLevel="3">
      <c r="A131" s="30">
        <v>94</v>
      </c>
      <c r="B131" s="30"/>
      <c r="C131" s="31" t="s">
        <v>323</v>
      </c>
      <c r="D131" s="32" t="s">
        <v>324</v>
      </c>
      <c r="E131" s="32"/>
      <c r="F131" s="32"/>
      <c r="G131" s="32"/>
      <c r="H131" s="32"/>
      <c r="I131" s="32"/>
      <c r="J131" s="33"/>
      <c r="K131" s="34"/>
      <c r="L131" s="32"/>
      <c r="M131" s="32" t="s">
        <v>70</v>
      </c>
      <c r="N131" s="32"/>
      <c r="O131" s="32"/>
      <c r="P131" s="32"/>
      <c r="Q131" s="32"/>
      <c r="R131" s="35">
        <v>27.1</v>
      </c>
      <c r="S131" s="35"/>
      <c r="T131" s="51"/>
      <c r="U131" s="37"/>
      <c r="V131" s="38">
        <f ca="1">INDIRECT("RC[-4]",0)*INDIRECT("RC[-1]",0)</f>
        <v>0</v>
      </c>
      <c r="W131" s="39" t="str">
        <f>HYPERLINK("https://gb-opt.ru/wp-content/uploads/goods/034311/sh280.jpg","фото")</f>
        <v>фото</v>
      </c>
      <c r="X131" s="32"/>
    </row>
    <row r="132" spans="1:24" ht="11.25" customHeight="1" outlineLevel="3">
      <c r="A132" s="30">
        <v>95</v>
      </c>
      <c r="B132" s="30"/>
      <c r="C132" s="31" t="s">
        <v>325</v>
      </c>
      <c r="D132" s="32" t="s">
        <v>326</v>
      </c>
      <c r="E132" s="32"/>
      <c r="F132" s="32"/>
      <c r="G132" s="32"/>
      <c r="H132" s="32"/>
      <c r="I132" s="32"/>
      <c r="J132" s="33"/>
      <c r="K132" s="34"/>
      <c r="L132" s="32"/>
      <c r="M132" s="32" t="s">
        <v>70</v>
      </c>
      <c r="N132" s="32"/>
      <c r="O132" s="32"/>
      <c r="P132" s="32"/>
      <c r="Q132" s="32"/>
      <c r="R132" s="35">
        <v>36.39</v>
      </c>
      <c r="S132" s="35"/>
      <c r="T132" s="36"/>
      <c r="U132" s="37"/>
      <c r="V132" s="38">
        <f ca="1">INDIRECT("RC[-4]",0)*INDIRECT("RC[-1]",0)</f>
        <v>0</v>
      </c>
      <c r="W132" s="39" t="str">
        <f>HYPERLINK("https://gb-opt.ru/wp-content/uploads/goods/034310/e8999.jpg","фото")</f>
        <v>фото</v>
      </c>
      <c r="X132" s="32"/>
    </row>
    <row r="133" spans="1:24" ht="11.25" customHeight="1" outlineLevel="3">
      <c r="A133" s="30">
        <v>96</v>
      </c>
      <c r="B133" s="30"/>
      <c r="C133" s="31" t="s">
        <v>327</v>
      </c>
      <c r="D133" s="32" t="s">
        <v>328</v>
      </c>
      <c r="E133" s="32"/>
      <c r="F133" s="32"/>
      <c r="G133" s="32"/>
      <c r="H133" s="32"/>
      <c r="I133" s="32"/>
      <c r="J133" s="33"/>
      <c r="K133" s="34"/>
      <c r="L133" s="32"/>
      <c r="M133" s="32" t="s">
        <v>70</v>
      </c>
      <c r="N133" s="32"/>
      <c r="O133" s="32"/>
      <c r="P133" s="32"/>
      <c r="Q133" s="32"/>
      <c r="R133" s="35">
        <v>60.99</v>
      </c>
      <c r="S133" s="35"/>
      <c r="T133" s="36"/>
      <c r="U133" s="37"/>
      <c r="V133" s="38">
        <f ca="1">INDIRECT("RC[-4]",0)*INDIRECT("RC[-1]",0)</f>
        <v>0</v>
      </c>
      <c r="W133" s="39" t="str">
        <f>HYPERLINK("https://gb-opt.ru/wp-content/uploads/goods/034313/e461.jpg","фото")</f>
        <v>фото</v>
      </c>
      <c r="X133" s="32"/>
    </row>
    <row r="134" spans="1:24" ht="11.25" customHeight="1" outlineLevel="3">
      <c r="A134" s="30">
        <v>97</v>
      </c>
      <c r="B134" s="30"/>
      <c r="C134" s="31" t="s">
        <v>329</v>
      </c>
      <c r="D134" s="32" t="s">
        <v>330</v>
      </c>
      <c r="E134" s="32"/>
      <c r="F134" s="32"/>
      <c r="G134" s="32"/>
      <c r="H134" s="32"/>
      <c r="I134" s="32"/>
      <c r="J134" s="33"/>
      <c r="K134" s="34"/>
      <c r="L134" s="32"/>
      <c r="M134" s="32" t="s">
        <v>70</v>
      </c>
      <c r="N134" s="32"/>
      <c r="O134" s="32"/>
      <c r="P134" s="32"/>
      <c r="Q134" s="32"/>
      <c r="R134" s="35">
        <v>35.64</v>
      </c>
      <c r="S134" s="35"/>
      <c r="T134" s="36"/>
      <c r="U134" s="37"/>
      <c r="V134" s="38">
        <f ca="1">INDIRECT("RC[-4]",0)*INDIRECT("RC[-1]",0)</f>
        <v>0</v>
      </c>
      <c r="W134" s="39" t="str">
        <f>HYPERLINK("https://gb-opt.ru/wp-content/uploads/goods/034314/torf6.jpg","фото")</f>
        <v>фото</v>
      </c>
      <c r="X134" s="32"/>
    </row>
    <row r="135" spans="1:24" ht="11.25" customHeight="1" outlineLevel="3">
      <c r="A135" s="30">
        <v>98</v>
      </c>
      <c r="B135" s="30"/>
      <c r="C135" s="31" t="s">
        <v>331</v>
      </c>
      <c r="D135" s="32" t="s">
        <v>332</v>
      </c>
      <c r="E135" s="32"/>
      <c r="F135" s="32"/>
      <c r="G135" s="32"/>
      <c r="H135" s="32"/>
      <c r="I135" s="32"/>
      <c r="J135" s="33"/>
      <c r="K135" s="34"/>
      <c r="L135" s="32"/>
      <c r="M135" s="32" t="s">
        <v>70</v>
      </c>
      <c r="N135" s="32"/>
      <c r="O135" s="32"/>
      <c r="P135" s="32"/>
      <c r="Q135" s="32"/>
      <c r="R135" s="35">
        <v>67.23</v>
      </c>
      <c r="S135" s="35"/>
      <c r="T135" s="36"/>
      <c r="U135" s="37"/>
      <c r="V135" s="38">
        <f ca="1">INDIRECT("RC[-4]",0)*INDIRECT("RC[-1]",0)</f>
        <v>0</v>
      </c>
      <c r="W135" s="39" t="str">
        <f>HYPERLINK("https://gb-opt.ru/wp-content/uploads/goods/034315/sh281.jpg","фото")</f>
        <v>фото</v>
      </c>
      <c r="X135" s="32"/>
    </row>
    <row r="136" spans="1:24" ht="11.25" customHeight="1" outlineLevel="2">
      <c r="A136" s="29" t="s">
        <v>333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ht="11.25" customHeight="1" outlineLevel="3">
      <c r="A137" s="30">
        <v>99</v>
      </c>
      <c r="B137" s="30"/>
      <c r="C137" s="31" t="s">
        <v>334</v>
      </c>
      <c r="D137" s="32" t="s">
        <v>335</v>
      </c>
      <c r="E137" s="32"/>
      <c r="F137" s="32"/>
      <c r="G137" s="32"/>
      <c r="H137" s="32"/>
      <c r="I137" s="32"/>
      <c r="J137" s="33"/>
      <c r="K137" s="34"/>
      <c r="L137" s="32" t="s">
        <v>336</v>
      </c>
      <c r="M137" s="32" t="s">
        <v>337</v>
      </c>
      <c r="N137" s="32"/>
      <c r="O137" s="32"/>
      <c r="P137" s="32"/>
      <c r="Q137" s="32"/>
      <c r="R137" s="35">
        <v>495.88</v>
      </c>
      <c r="S137" s="35"/>
      <c r="T137" s="36"/>
      <c r="U137" s="37"/>
      <c r="V137" s="38">
        <f ca="1">INDIRECT("RC[-4]",0)*INDIRECT("RC[-1]",0)</f>
        <v>0</v>
      </c>
      <c r="W137" s="39" t="str">
        <f>HYPERLINK("https://gb-opt.ru/wp-content/uploads/goods/034482/ul-00002991.jpg","фото")</f>
        <v>фото</v>
      </c>
      <c r="X137" s="32" t="s">
        <v>338</v>
      </c>
    </row>
    <row r="138" spans="1:24" ht="11.25" customHeight="1" outlineLevel="3">
      <c r="A138" s="30">
        <v>100</v>
      </c>
      <c r="B138" s="30"/>
      <c r="C138" s="31" t="s">
        <v>339</v>
      </c>
      <c r="D138" s="32" t="s">
        <v>340</v>
      </c>
      <c r="E138" s="32"/>
      <c r="F138" s="32"/>
      <c r="G138" s="32"/>
      <c r="H138" s="32"/>
      <c r="I138" s="32"/>
      <c r="J138" s="33"/>
      <c r="K138" s="34"/>
      <c r="L138" s="32" t="s">
        <v>336</v>
      </c>
      <c r="M138" s="32" t="s">
        <v>337</v>
      </c>
      <c r="N138" s="32"/>
      <c r="O138" s="32"/>
      <c r="P138" s="32"/>
      <c r="Q138" s="32"/>
      <c r="R138" s="35">
        <v>474.01</v>
      </c>
      <c r="S138" s="35"/>
      <c r="T138" s="36"/>
      <c r="U138" s="37"/>
      <c r="V138" s="38">
        <f ca="1">INDIRECT("RC[-4]",0)*INDIRECT("RC[-1]",0)</f>
        <v>0</v>
      </c>
      <c r="W138" s="39" t="str">
        <f>HYPERLINK("https://gb-opt.ru/wp-content/uploads/goods/034482/ul-00002991.jpg","фото")</f>
        <v>фото</v>
      </c>
      <c r="X138" s="32" t="s">
        <v>341</v>
      </c>
    </row>
    <row r="139" spans="1:24" ht="11.25" customHeight="1" outlineLevel="3">
      <c r="A139" s="30">
        <v>101</v>
      </c>
      <c r="B139" s="30"/>
      <c r="C139" s="31" t="s">
        <v>342</v>
      </c>
      <c r="D139" s="32" t="s">
        <v>343</v>
      </c>
      <c r="E139" s="32"/>
      <c r="F139" s="32"/>
      <c r="G139" s="32"/>
      <c r="H139" s="32"/>
      <c r="I139" s="32"/>
      <c r="J139" s="33"/>
      <c r="K139" s="34"/>
      <c r="L139" s="32" t="s">
        <v>336</v>
      </c>
      <c r="M139" s="32" t="s">
        <v>337</v>
      </c>
      <c r="N139" s="32"/>
      <c r="O139" s="32"/>
      <c r="P139" s="32"/>
      <c r="Q139" s="32"/>
      <c r="R139" s="35">
        <v>605.99</v>
      </c>
      <c r="S139" s="35"/>
      <c r="T139" s="36"/>
      <c r="U139" s="37"/>
      <c r="V139" s="38">
        <f ca="1">INDIRECT("RC[-4]",0)*INDIRECT("RC[-1]",0)</f>
        <v>0</v>
      </c>
      <c r="W139" s="39" t="str">
        <f>HYPERLINK("https://gb-opt.ru/wp-content/uploads/goods/035760/ul-00002992.jpg","фото")</f>
        <v>фото</v>
      </c>
      <c r="X139" s="32" t="s">
        <v>344</v>
      </c>
    </row>
    <row r="140" spans="1:24" ht="12.75" customHeight="1" outlineLevel="1">
      <c r="A140" s="21" t="s">
        <v>345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ht="9.75" customHeight="1" outlineLevel="1"/>
  </sheetData>
  <sheetProtection selectLockedCells="1" selectUnlockedCells="1"/>
  <mergeCells count="438">
    <mergeCell ref="A3:D8"/>
    <mergeCell ref="E3:R8"/>
    <mergeCell ref="A10:R10"/>
    <mergeCell ref="A13:D13"/>
    <mergeCell ref="A14:D14"/>
    <mergeCell ref="A15:D15"/>
    <mergeCell ref="A16:D16"/>
    <mergeCell ref="A17:D17"/>
    <mergeCell ref="A18:D18"/>
    <mergeCell ref="A21:J21"/>
    <mergeCell ref="A22:D28"/>
    <mergeCell ref="E22:M28"/>
    <mergeCell ref="N22:R28"/>
    <mergeCell ref="A30:B30"/>
    <mergeCell ref="A32:B33"/>
    <mergeCell ref="C32:C33"/>
    <mergeCell ref="D32:I33"/>
    <mergeCell ref="J32:K33"/>
    <mergeCell ref="L32:L33"/>
    <mergeCell ref="M32:O33"/>
    <mergeCell ref="P32:Q32"/>
    <mergeCell ref="R32:S33"/>
    <mergeCell ref="T32:T33"/>
    <mergeCell ref="U32:U33"/>
    <mergeCell ref="V32:V33"/>
    <mergeCell ref="W32:W33"/>
    <mergeCell ref="X32:X33"/>
    <mergeCell ref="A34:X34"/>
    <mergeCell ref="A35:X35"/>
    <mergeCell ref="A36:B36"/>
    <mergeCell ref="D36:I36"/>
    <mergeCell ref="M36:O36"/>
    <mergeCell ref="R36:S36"/>
    <mergeCell ref="A37:B37"/>
    <mergeCell ref="D37:I37"/>
    <mergeCell ref="M37:O37"/>
    <mergeCell ref="R37:S37"/>
    <mergeCell ref="A38:B38"/>
    <mergeCell ref="D38:I38"/>
    <mergeCell ref="M38:O38"/>
    <mergeCell ref="R38:S38"/>
    <mergeCell ref="A39:B39"/>
    <mergeCell ref="D39:I39"/>
    <mergeCell ref="M39:O39"/>
    <mergeCell ref="R39:S39"/>
    <mergeCell ref="A40:B40"/>
    <mergeCell ref="D40:I40"/>
    <mergeCell ref="M40:O40"/>
    <mergeCell ref="R40:S40"/>
    <mergeCell ref="A41:B41"/>
    <mergeCell ref="D41:I41"/>
    <mergeCell ref="M41:O41"/>
    <mergeCell ref="R41:S41"/>
    <mergeCell ref="A42:B42"/>
    <mergeCell ref="D42:I42"/>
    <mergeCell ref="M42:O42"/>
    <mergeCell ref="R42:S42"/>
    <mergeCell ref="A43:B43"/>
    <mergeCell ref="D43:I43"/>
    <mergeCell ref="M43:O43"/>
    <mergeCell ref="R43:S43"/>
    <mergeCell ref="A44:B44"/>
    <mergeCell ref="D44:I44"/>
    <mergeCell ref="M44:O44"/>
    <mergeCell ref="R44:S44"/>
    <mergeCell ref="A45:B45"/>
    <mergeCell ref="D45:I45"/>
    <mergeCell ref="M45:O45"/>
    <mergeCell ref="R45:S45"/>
    <mergeCell ref="A46:B46"/>
    <mergeCell ref="D46:I46"/>
    <mergeCell ref="M46:O46"/>
    <mergeCell ref="R46:S46"/>
    <mergeCell ref="A47:B47"/>
    <mergeCell ref="D47:I47"/>
    <mergeCell ref="M47:O47"/>
    <mergeCell ref="R47:S47"/>
    <mergeCell ref="A48:B48"/>
    <mergeCell ref="D48:I48"/>
    <mergeCell ref="M48:O48"/>
    <mergeCell ref="R48:S48"/>
    <mergeCell ref="A49:B49"/>
    <mergeCell ref="D49:I49"/>
    <mergeCell ref="M49:O49"/>
    <mergeCell ref="R49:S49"/>
    <mergeCell ref="A50:B50"/>
    <mergeCell ref="D50:I50"/>
    <mergeCell ref="M50:O50"/>
    <mergeCell ref="R50:S50"/>
    <mergeCell ref="A51:B51"/>
    <mergeCell ref="D51:I51"/>
    <mergeCell ref="M51:O51"/>
    <mergeCell ref="R51:S51"/>
    <mergeCell ref="A52:B52"/>
    <mergeCell ref="D52:I52"/>
    <mergeCell ref="M52:O52"/>
    <mergeCell ref="R52:S52"/>
    <mergeCell ref="A53:B53"/>
    <mergeCell ref="D53:I53"/>
    <mergeCell ref="M53:O53"/>
    <mergeCell ref="R53:S53"/>
    <mergeCell ref="A54:B54"/>
    <mergeCell ref="D54:I54"/>
    <mergeCell ref="M54:O54"/>
    <mergeCell ref="R54:S54"/>
    <mergeCell ref="A55:B55"/>
    <mergeCell ref="D55:I55"/>
    <mergeCell ref="M55:O55"/>
    <mergeCell ref="R55:S55"/>
    <mergeCell ref="A56:B56"/>
    <mergeCell ref="D56:I56"/>
    <mergeCell ref="M56:O56"/>
    <mergeCell ref="R56:S56"/>
    <mergeCell ref="A57:B57"/>
    <mergeCell ref="D57:I57"/>
    <mergeCell ref="M57:O57"/>
    <mergeCell ref="R57:S57"/>
    <mergeCell ref="A58:B58"/>
    <mergeCell ref="D58:I58"/>
    <mergeCell ref="M58:O58"/>
    <mergeCell ref="R58:S58"/>
    <mergeCell ref="A59:B59"/>
    <mergeCell ref="D59:I59"/>
    <mergeCell ref="M59:O59"/>
    <mergeCell ref="R59:S59"/>
    <mergeCell ref="A60:B60"/>
    <mergeCell ref="D60:I60"/>
    <mergeCell ref="M60:O60"/>
    <mergeCell ref="R60:S60"/>
    <mergeCell ref="A61:B61"/>
    <mergeCell ref="D61:I61"/>
    <mergeCell ref="M61:O61"/>
    <mergeCell ref="R61:S61"/>
    <mergeCell ref="A62:B62"/>
    <mergeCell ref="D62:I62"/>
    <mergeCell ref="M62:O62"/>
    <mergeCell ref="R62:S62"/>
    <mergeCell ref="A63:B63"/>
    <mergeCell ref="D63:I63"/>
    <mergeCell ref="M63:O63"/>
    <mergeCell ref="R63:S63"/>
    <mergeCell ref="A64:B64"/>
    <mergeCell ref="D64:I64"/>
    <mergeCell ref="M64:O64"/>
    <mergeCell ref="R64:S64"/>
    <mergeCell ref="A65:B65"/>
    <mergeCell ref="D65:I65"/>
    <mergeCell ref="M65:O65"/>
    <mergeCell ref="R65:S65"/>
    <mergeCell ref="A66:B66"/>
    <mergeCell ref="D66:I66"/>
    <mergeCell ref="M66:O66"/>
    <mergeCell ref="R66:S66"/>
    <mergeCell ref="A67:B67"/>
    <mergeCell ref="D67:I67"/>
    <mergeCell ref="M67:O67"/>
    <mergeCell ref="R67:S67"/>
    <mergeCell ref="A68:B68"/>
    <mergeCell ref="D68:I68"/>
    <mergeCell ref="M68:O68"/>
    <mergeCell ref="R68:S68"/>
    <mergeCell ref="A69:B69"/>
    <mergeCell ref="D69:I69"/>
    <mergeCell ref="M69:O69"/>
    <mergeCell ref="R69:S69"/>
    <mergeCell ref="A70:B70"/>
    <mergeCell ref="D70:I70"/>
    <mergeCell ref="M70:O70"/>
    <mergeCell ref="R70:S70"/>
    <mergeCell ref="A71:B71"/>
    <mergeCell ref="D71:I71"/>
    <mergeCell ref="M71:O71"/>
    <mergeCell ref="R71:S71"/>
    <mergeCell ref="A72:B72"/>
    <mergeCell ref="D72:I72"/>
    <mergeCell ref="M72:O72"/>
    <mergeCell ref="R72:S72"/>
    <mergeCell ref="A73:B73"/>
    <mergeCell ref="D73:I73"/>
    <mergeCell ref="M73:O73"/>
    <mergeCell ref="R73:S73"/>
    <mergeCell ref="A74:B74"/>
    <mergeCell ref="D74:I74"/>
    <mergeCell ref="M74:O74"/>
    <mergeCell ref="R74:S74"/>
    <mergeCell ref="A75:B75"/>
    <mergeCell ref="D75:I75"/>
    <mergeCell ref="M75:O75"/>
    <mergeCell ref="R75:S75"/>
    <mergeCell ref="A76:B76"/>
    <mergeCell ref="D76:I76"/>
    <mergeCell ref="M76:O76"/>
    <mergeCell ref="R76:S76"/>
    <mergeCell ref="A77:B77"/>
    <mergeCell ref="D77:I77"/>
    <mergeCell ref="M77:O77"/>
    <mergeCell ref="R77:S77"/>
    <mergeCell ref="A78:B78"/>
    <mergeCell ref="D78:I78"/>
    <mergeCell ref="M78:O78"/>
    <mergeCell ref="R78:S78"/>
    <mergeCell ref="A79:B79"/>
    <mergeCell ref="D79:I79"/>
    <mergeCell ref="M79:O79"/>
    <mergeCell ref="R79:S79"/>
    <mergeCell ref="A80:B80"/>
    <mergeCell ref="D80:I80"/>
    <mergeCell ref="M80:O80"/>
    <mergeCell ref="R80:S80"/>
    <mergeCell ref="A81:B81"/>
    <mergeCell ref="D81:I81"/>
    <mergeCell ref="M81:O81"/>
    <mergeCell ref="R81:S81"/>
    <mergeCell ref="A82:B82"/>
    <mergeCell ref="D82:I82"/>
    <mergeCell ref="M82:O82"/>
    <mergeCell ref="R82:S82"/>
    <mergeCell ref="A83:B83"/>
    <mergeCell ref="D83:I83"/>
    <mergeCell ref="M83:O83"/>
    <mergeCell ref="R83:S83"/>
    <mergeCell ref="A84:B84"/>
    <mergeCell ref="D84:I84"/>
    <mergeCell ref="M84:O84"/>
    <mergeCell ref="R84:S84"/>
    <mergeCell ref="A85:B85"/>
    <mergeCell ref="D85:I85"/>
    <mergeCell ref="M85:O85"/>
    <mergeCell ref="R85:S85"/>
    <mergeCell ref="A86:B86"/>
    <mergeCell ref="D86:I86"/>
    <mergeCell ref="M86:O86"/>
    <mergeCell ref="R86:S86"/>
    <mergeCell ref="A87:B87"/>
    <mergeCell ref="D87:I87"/>
    <mergeCell ref="M87:O87"/>
    <mergeCell ref="R87:S87"/>
    <mergeCell ref="A88:B88"/>
    <mergeCell ref="D88:I88"/>
    <mergeCell ref="M88:O88"/>
    <mergeCell ref="R88:S88"/>
    <mergeCell ref="A89:B89"/>
    <mergeCell ref="D89:I89"/>
    <mergeCell ref="M89:O89"/>
    <mergeCell ref="R89:S89"/>
    <mergeCell ref="A90:B90"/>
    <mergeCell ref="D90:I90"/>
    <mergeCell ref="M90:O90"/>
    <mergeCell ref="R90:S90"/>
    <mergeCell ref="A91:B91"/>
    <mergeCell ref="D91:I91"/>
    <mergeCell ref="M91:O91"/>
    <mergeCell ref="R91:S91"/>
    <mergeCell ref="A92:B92"/>
    <mergeCell ref="D92:I92"/>
    <mergeCell ref="M92:O92"/>
    <mergeCell ref="R92:S92"/>
    <mergeCell ref="A93:B93"/>
    <mergeCell ref="D93:I93"/>
    <mergeCell ref="M93:O93"/>
    <mergeCell ref="R93:S93"/>
    <mergeCell ref="A94:B94"/>
    <mergeCell ref="D94:I94"/>
    <mergeCell ref="M94:O94"/>
    <mergeCell ref="R94:S94"/>
    <mergeCell ref="A95:B95"/>
    <mergeCell ref="D95:I95"/>
    <mergeCell ref="M95:O95"/>
    <mergeCell ref="R95:S95"/>
    <mergeCell ref="A96:B96"/>
    <mergeCell ref="D96:I96"/>
    <mergeCell ref="M96:O96"/>
    <mergeCell ref="R96:S96"/>
    <mergeCell ref="A97:B97"/>
    <mergeCell ref="D97:I97"/>
    <mergeCell ref="M97:O97"/>
    <mergeCell ref="R97:S97"/>
    <mergeCell ref="A98:B98"/>
    <mergeCell ref="D98:I98"/>
    <mergeCell ref="M98:O98"/>
    <mergeCell ref="R98:S98"/>
    <mergeCell ref="A99:B99"/>
    <mergeCell ref="D99:I99"/>
    <mergeCell ref="M99:O99"/>
    <mergeCell ref="R99:S99"/>
    <mergeCell ref="A100:B100"/>
    <mergeCell ref="D100:I100"/>
    <mergeCell ref="M100:O100"/>
    <mergeCell ref="R100:S100"/>
    <mergeCell ref="A101:B101"/>
    <mergeCell ref="D101:I101"/>
    <mergeCell ref="M101:O101"/>
    <mergeCell ref="R101:S101"/>
    <mergeCell ref="A102:B102"/>
    <mergeCell ref="D102:I102"/>
    <mergeCell ref="M102:O102"/>
    <mergeCell ref="R102:S102"/>
    <mergeCell ref="A103:B103"/>
    <mergeCell ref="D103:I103"/>
    <mergeCell ref="M103:O103"/>
    <mergeCell ref="R103:S103"/>
    <mergeCell ref="A104:B104"/>
    <mergeCell ref="D104:I104"/>
    <mergeCell ref="M104:O104"/>
    <mergeCell ref="R104:S104"/>
    <mergeCell ref="A105:X105"/>
    <mergeCell ref="A106:B106"/>
    <mergeCell ref="D106:I106"/>
    <mergeCell ref="M106:O106"/>
    <mergeCell ref="R106:S106"/>
    <mergeCell ref="A107:B107"/>
    <mergeCell ref="D107:I107"/>
    <mergeCell ref="M107:O107"/>
    <mergeCell ref="R107:S107"/>
    <mergeCell ref="A108:B108"/>
    <mergeCell ref="D108:I108"/>
    <mergeCell ref="M108:O108"/>
    <mergeCell ref="R108:S108"/>
    <mergeCell ref="A109:B109"/>
    <mergeCell ref="D109:I109"/>
    <mergeCell ref="M109:O109"/>
    <mergeCell ref="R109:S109"/>
    <mergeCell ref="A110:B110"/>
    <mergeCell ref="D110:I110"/>
    <mergeCell ref="M110:O110"/>
    <mergeCell ref="R110:S110"/>
    <mergeCell ref="A111:B111"/>
    <mergeCell ref="D111:I111"/>
    <mergeCell ref="M111:O111"/>
    <mergeCell ref="R111:S111"/>
    <mergeCell ref="A112:B112"/>
    <mergeCell ref="D112:I112"/>
    <mergeCell ref="M112:O112"/>
    <mergeCell ref="R112:S112"/>
    <mergeCell ref="A113:B113"/>
    <mergeCell ref="D113:I113"/>
    <mergeCell ref="M113:O113"/>
    <mergeCell ref="R113:S113"/>
    <mergeCell ref="A114:B114"/>
    <mergeCell ref="D114:I114"/>
    <mergeCell ref="M114:O114"/>
    <mergeCell ref="R114:S114"/>
    <mergeCell ref="A115:B115"/>
    <mergeCell ref="D115:I115"/>
    <mergeCell ref="M115:O115"/>
    <mergeCell ref="R115:S115"/>
    <mergeCell ref="A116:B116"/>
    <mergeCell ref="D116:I116"/>
    <mergeCell ref="M116:O116"/>
    <mergeCell ref="R116:S116"/>
    <mergeCell ref="A117:B117"/>
    <mergeCell ref="D117:I117"/>
    <mergeCell ref="M117:O117"/>
    <mergeCell ref="R117:S117"/>
    <mergeCell ref="A118:B118"/>
    <mergeCell ref="D118:I118"/>
    <mergeCell ref="M118:O118"/>
    <mergeCell ref="R118:S118"/>
    <mergeCell ref="A119:B119"/>
    <mergeCell ref="D119:I119"/>
    <mergeCell ref="M119:O119"/>
    <mergeCell ref="R119:S119"/>
    <mergeCell ref="A120:B120"/>
    <mergeCell ref="D120:I120"/>
    <mergeCell ref="M120:O120"/>
    <mergeCell ref="R120:S120"/>
    <mergeCell ref="A121:B121"/>
    <mergeCell ref="D121:I121"/>
    <mergeCell ref="J121:K121"/>
    <mergeCell ref="M121:O121"/>
    <mergeCell ref="R121:S121"/>
    <mergeCell ref="A122:B122"/>
    <mergeCell ref="D122:I122"/>
    <mergeCell ref="M122:O122"/>
    <mergeCell ref="R122:S122"/>
    <mergeCell ref="A123:B123"/>
    <mergeCell ref="D123:I123"/>
    <mergeCell ref="M123:O123"/>
    <mergeCell ref="R123:S123"/>
    <mergeCell ref="A124:B124"/>
    <mergeCell ref="D124:I124"/>
    <mergeCell ref="M124:O124"/>
    <mergeCell ref="R124:S124"/>
    <mergeCell ref="A125:B125"/>
    <mergeCell ref="D125:I125"/>
    <mergeCell ref="M125:O125"/>
    <mergeCell ref="R125:S125"/>
    <mergeCell ref="A126:B126"/>
    <mergeCell ref="D126:I126"/>
    <mergeCell ref="M126:O126"/>
    <mergeCell ref="R126:S126"/>
    <mergeCell ref="A127:B127"/>
    <mergeCell ref="D127:I127"/>
    <mergeCell ref="M127:O127"/>
    <mergeCell ref="R127:S127"/>
    <mergeCell ref="A128:B128"/>
    <mergeCell ref="D128:I128"/>
    <mergeCell ref="M128:O128"/>
    <mergeCell ref="R128:S128"/>
    <mergeCell ref="A129:X129"/>
    <mergeCell ref="A130:B130"/>
    <mergeCell ref="D130:I130"/>
    <mergeCell ref="M130:O130"/>
    <mergeCell ref="R130:S130"/>
    <mergeCell ref="A131:B131"/>
    <mergeCell ref="D131:I131"/>
    <mergeCell ref="M131:O131"/>
    <mergeCell ref="R131:S131"/>
    <mergeCell ref="A132:B132"/>
    <mergeCell ref="D132:I132"/>
    <mergeCell ref="M132:O132"/>
    <mergeCell ref="R132:S132"/>
    <mergeCell ref="A133:B133"/>
    <mergeCell ref="D133:I133"/>
    <mergeCell ref="M133:O133"/>
    <mergeCell ref="R133:S133"/>
    <mergeCell ref="A134:B134"/>
    <mergeCell ref="D134:I134"/>
    <mergeCell ref="M134:O134"/>
    <mergeCell ref="R134:S134"/>
    <mergeCell ref="A135:B135"/>
    <mergeCell ref="D135:I135"/>
    <mergeCell ref="M135:O135"/>
    <mergeCell ref="R135:S135"/>
    <mergeCell ref="A136:X136"/>
    <mergeCell ref="A137:B137"/>
    <mergeCell ref="D137:I137"/>
    <mergeCell ref="M137:O137"/>
    <mergeCell ref="R137:S137"/>
    <mergeCell ref="A138:B138"/>
    <mergeCell ref="D138:I138"/>
    <mergeCell ref="M138:O138"/>
    <mergeCell ref="R138:S138"/>
    <mergeCell ref="A139:B139"/>
    <mergeCell ref="D139:I139"/>
    <mergeCell ref="M139:O139"/>
    <mergeCell ref="R139:S139"/>
    <mergeCell ref="A140:X140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 </cp:lastModifiedBy>
  <cp:lastPrinted>2024-04-19T09:00:49Z</cp:lastPrinted>
  <dcterms:created xsi:type="dcterms:W3CDTF">2024-04-19T09:00:49Z</dcterms:created>
  <dcterms:modified xsi:type="dcterms:W3CDTF">2024-04-24T06:07:15Z</dcterms:modified>
  <cp:category/>
  <cp:version/>
  <cp:contentType/>
  <cp:contentStatus/>
  <cp:revision>3</cp:revision>
</cp:coreProperties>
</file>